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C6A2" lockStructure="1"/>
  <bookViews>
    <workbookView xWindow="240" yWindow="180" windowWidth="5130" windowHeight="3330"/>
  </bookViews>
  <sheets>
    <sheet name="Eingabeversion" sheetId="3" r:id="rId1"/>
    <sheet name="Daten für Beladungsdiagramm" sheetId="1" r:id="rId2"/>
  </sheets>
  <definedNames>
    <definedName name="_xlnm.Print_Area" localSheetId="0">Eingabeversion!$A$1:$Q$84</definedName>
    <definedName name="Gfuel">Eingabeversion!$G$3</definedName>
    <definedName name="gkraft">'Daten für Beladungsdiagramm'!#REF!</definedName>
    <definedName name="hbesatzung">Eingabeversion!$G$10</definedName>
    <definedName name="hfuel">Eingabeversion!$K$3</definedName>
    <definedName name="hgepäck">Eingabeversion!$G$7</definedName>
    <definedName name="hpassagiere">Eingabeversion!#REF!</definedName>
    <definedName name="mleer">'Daten für Beladungsdiagramm'!#REF!</definedName>
    <definedName name="xbag">'Daten für Beladungsdiagramm'!#REF!</definedName>
    <definedName name="xcrew">'Daten für Beladungsdiagramm'!#REF!</definedName>
    <definedName name="xfuel">'Daten für Beladungsdiagramm'!#REF!</definedName>
    <definedName name="xhinten">'Daten für Beladungsdiagramm'!#REF!</definedName>
    <definedName name="xvorne">'Daten für Beladungsdiagramm'!#REF!</definedName>
  </definedNames>
  <calcPr calcId="145621"/>
</workbook>
</file>

<file path=xl/calcChain.xml><?xml version="1.0" encoding="utf-8"?>
<calcChain xmlns="http://schemas.openxmlformats.org/spreadsheetml/2006/main">
  <c r="C3" i="1" l="1"/>
  <c r="C15" i="1"/>
  <c r="C14" i="1"/>
  <c r="C10" i="1"/>
  <c r="C9" i="1"/>
  <c r="C4" i="1"/>
  <c r="P34" i="3" l="1"/>
  <c r="G30" i="3"/>
  <c r="P36" i="3" s="1"/>
  <c r="J30" i="3"/>
  <c r="D24" i="3"/>
  <c r="P24" i="3" s="1"/>
  <c r="N40" i="3" s="1"/>
  <c r="D8" i="3"/>
  <c r="E9" i="3"/>
  <c r="D4" i="3"/>
  <c r="E4" i="3" s="1"/>
  <c r="D11" i="3"/>
  <c r="E11" i="3"/>
  <c r="F11" i="3" s="1"/>
  <c r="M9" i="3"/>
  <c r="N9" i="3"/>
  <c r="O9" i="3"/>
  <c r="P9" i="3"/>
  <c r="D9" i="3"/>
  <c r="F9" i="3"/>
  <c r="G9" i="3"/>
  <c r="H9" i="3"/>
  <c r="I9" i="3"/>
  <c r="J9" i="3"/>
  <c r="K9" i="3"/>
  <c r="L9" i="3"/>
  <c r="C9" i="3"/>
  <c r="D12" i="3"/>
  <c r="D5" i="3"/>
  <c r="H5" i="3"/>
  <c r="H6" i="3" s="1"/>
  <c r="I5" i="3"/>
  <c r="I6" i="3" s="1"/>
  <c r="J5" i="3"/>
  <c r="K5" i="3"/>
  <c r="L5" i="3"/>
  <c r="M5" i="3"/>
  <c r="N5" i="3"/>
  <c r="O5" i="3"/>
  <c r="D6" i="3"/>
  <c r="J6" i="3"/>
  <c r="K6" i="3"/>
  <c r="L6" i="3"/>
  <c r="M6" i="3"/>
  <c r="N6" i="3"/>
  <c r="O6" i="3"/>
  <c r="C5" i="3"/>
  <c r="C6" i="3" s="1"/>
  <c r="G11" i="3" l="1"/>
  <c r="F12" i="3"/>
  <c r="E5" i="3"/>
  <c r="E6" i="3" s="1"/>
  <c r="F4" i="3"/>
  <c r="E12" i="3"/>
  <c r="D30" i="3"/>
  <c r="P30" i="3" s="1"/>
  <c r="N42" i="3" l="1"/>
  <c r="J35" i="3"/>
  <c r="N44" i="3" s="1"/>
  <c r="F5" i="3"/>
  <c r="F6" i="3" s="1"/>
  <c r="G4" i="3"/>
  <c r="G5" i="3" s="1"/>
  <c r="G6" i="3" s="1"/>
  <c r="H11" i="3"/>
  <c r="G12" i="3"/>
  <c r="I11" i="3" l="1"/>
  <c r="H12" i="3"/>
  <c r="I12" i="3" l="1"/>
  <c r="J11" i="3"/>
  <c r="J12" i="3" l="1"/>
  <c r="K11" i="3"/>
  <c r="L11" i="3" l="1"/>
  <c r="K12" i="3"/>
  <c r="M11" i="3" l="1"/>
  <c r="L12" i="3"/>
  <c r="M12" i="3" l="1"/>
  <c r="N11" i="3"/>
  <c r="O11" i="3" l="1"/>
  <c r="N12" i="3"/>
  <c r="P11" i="3" l="1"/>
  <c r="P12" i="3" s="1"/>
  <c r="O12" i="3"/>
</calcChain>
</file>

<file path=xl/comments1.xml><?xml version="1.0" encoding="utf-8"?>
<comments xmlns="http://schemas.openxmlformats.org/spreadsheetml/2006/main">
  <authors>
    <author>Klaus Müllner</author>
  </authors>
  <commentList>
    <comment ref="D22" authorId="0">
      <text>
        <r>
          <rPr>
            <sz val="9"/>
            <color indexed="81"/>
            <rFont val="Tahoma"/>
            <family val="2"/>
          </rPr>
          <t>Max. 69 L ausfliegbar!</t>
        </r>
      </text>
    </comment>
    <comment ref="G24" authorId="0">
      <text>
        <r>
          <rPr>
            <sz val="9"/>
            <color indexed="81"/>
            <rFont val="Tahoma"/>
            <family val="2"/>
          </rPr>
          <t>Max. 10 Kg!</t>
        </r>
        <r>
          <rPr>
            <sz val="8"/>
            <color indexed="81"/>
            <rFont val="Tahoma"/>
            <family val="2"/>
          </rPr>
          <t xml:space="preserve">
</t>
        </r>
      </text>
    </comment>
  </commentList>
</comments>
</file>

<file path=xl/sharedStrings.xml><?xml version="1.0" encoding="utf-8"?>
<sst xmlns="http://schemas.openxmlformats.org/spreadsheetml/2006/main" count="70" uniqueCount="42">
  <si>
    <t>Gewicht</t>
  </si>
  <si>
    <t>Moment</t>
  </si>
  <si>
    <t>Vordere Grenze</t>
  </si>
  <si>
    <t>Hintere Grenze</t>
  </si>
  <si>
    <t>Kraftstoff</t>
  </si>
  <si>
    <t>1 Liter =</t>
  </si>
  <si>
    <t>Liter</t>
  </si>
  <si>
    <t>Hebelarm=</t>
  </si>
  <si>
    <t>Hebelarm =</t>
  </si>
  <si>
    <t>Gepäck</t>
  </si>
  <si>
    <t>Berechnung der aktuellen Beladung:</t>
  </si>
  <si>
    <t>Ggesamt</t>
  </si>
  <si>
    <t>=</t>
  </si>
  <si>
    <t>Gleer</t>
  </si>
  <si>
    <t>+</t>
  </si>
  <si>
    <t>Gkraftstoff</t>
  </si>
  <si>
    <t>Ggepäck</t>
  </si>
  <si>
    <t>Gbesatzung</t>
  </si>
  <si>
    <t>Gesamtgewicht:</t>
  </si>
  <si>
    <t>Gesamtmoment:</t>
  </si>
  <si>
    <t>Mgesamt</t>
  </si>
  <si>
    <t>Mleer</t>
  </si>
  <si>
    <t>Mkraftstoff</t>
  </si>
  <si>
    <t>Mgepäck</t>
  </si>
  <si>
    <t>Mbesatzung</t>
  </si>
  <si>
    <t>Hebelarm im Flug:</t>
  </si>
  <si>
    <t>Hebelarm (m)</t>
  </si>
  <si>
    <t>&lt;</t>
  </si>
  <si>
    <t>Moment=</t>
  </si>
  <si>
    <t>Gewicht=</t>
  </si>
  <si>
    <t>0</t>
  </si>
  <si>
    <t>0 kgm</t>
  </si>
  <si>
    <t>SOLL</t>
  </si>
  <si>
    <t>Hier die Literzahl eingeben ==&gt;</t>
  </si>
  <si>
    <t>Obere Grenze</t>
  </si>
  <si>
    <t xml:space="preserve">Besatzung </t>
  </si>
  <si>
    <t>Zero Fuel Mass</t>
  </si>
  <si>
    <t>Z.Fuel Moment</t>
  </si>
  <si>
    <t xml:space="preserve">     </t>
  </si>
  <si>
    <t>Maximalgewicht ist 472,5 kg !               Max. 69 L ausfliegbar!</t>
  </si>
  <si>
    <r>
      <t>M&amp;B Berechnung Dynamic WT9 Turbo OE-7145        ©</t>
    </r>
    <r>
      <rPr>
        <b/>
        <u/>
        <sz val="16.2"/>
        <rFont val="Arial"/>
        <family val="2"/>
      </rPr>
      <t xml:space="preserve"> Klaus Müllner</t>
    </r>
  </si>
  <si>
    <r>
      <t xml:space="preserve">(Leergewicht und -moment basiert auf der letzten Wägung vom </t>
    </r>
    <r>
      <rPr>
        <sz val="12"/>
        <color rgb="FFFF0000"/>
        <rFont val="Arial"/>
        <family val="2"/>
      </rPr>
      <t>2.8.2018</t>
    </r>
    <r>
      <rPr>
        <sz val="12"/>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</si>
</sst>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quot;mm&quot;"/>
    <numFmt numFmtId="165" formatCode="0.0\ &quot;kgm&quot;"/>
    <numFmt numFmtId="166" formatCode="0.0\ &quot;kg&quot;"/>
    <numFmt numFmtId="167" formatCode="0.00\ &quot;m&quot;"/>
    <numFmt numFmtId="168" formatCode="0.000\ &quot;m&quot;"/>
    <numFmt numFmtId="169" formatCode="0.000\ &quot;kg&quot;"/>
    <numFmt numFmtId="170" formatCode="0\ &quot;kg&quot;"/>
    <numFmt numFmtId="171" formatCode="0.0000\ &quot;m&quot;"/>
    <numFmt numFmtId="172" formatCode="0\ &quot;L&quot;"/>
  </numFmts>
  <fonts count="18" x14ac:knownFonts="1">
    <font>
      <sz val="10"/>
      <name val="Arial"/>
    </font>
    <font>
      <sz val="10"/>
      <name val="Arial"/>
      <family val="2"/>
    </font>
    <font>
      <sz val="9"/>
      <name val="Arial"/>
      <family val="2"/>
    </font>
    <font>
      <sz val="8"/>
      <name val="Arial"/>
      <family val="2"/>
    </font>
    <font>
      <b/>
      <sz val="11"/>
      <name val="Arial"/>
      <family val="2"/>
    </font>
    <font>
      <b/>
      <sz val="12"/>
      <name val="Arial"/>
      <family val="2"/>
    </font>
    <font>
      <b/>
      <sz val="14"/>
      <name val="Arial"/>
      <family val="2"/>
    </font>
    <font>
      <b/>
      <u/>
      <sz val="14"/>
      <name val="Arial"/>
      <family val="2"/>
    </font>
    <font>
      <b/>
      <u/>
      <sz val="18"/>
      <name val="Arial"/>
      <family val="2"/>
    </font>
    <font>
      <sz val="12"/>
      <name val="Arial"/>
      <family val="2"/>
    </font>
    <font>
      <b/>
      <u/>
      <sz val="11"/>
      <name val="Arial"/>
      <family val="2"/>
    </font>
    <font>
      <b/>
      <sz val="9"/>
      <name val="Arial"/>
      <family val="2"/>
    </font>
    <font>
      <b/>
      <sz val="9"/>
      <color indexed="12"/>
      <name val="Arial"/>
      <family val="2"/>
    </font>
    <font>
      <b/>
      <sz val="12"/>
      <color indexed="12"/>
      <name val="Arial"/>
      <family val="2"/>
    </font>
    <font>
      <sz val="8"/>
      <color indexed="81"/>
      <name val="Tahoma"/>
      <family val="2"/>
    </font>
    <font>
      <sz val="9"/>
      <color indexed="81"/>
      <name val="Tahoma"/>
      <family val="2"/>
    </font>
    <font>
      <b/>
      <u/>
      <sz val="16.2"/>
      <name val="Arial"/>
      <family val="2"/>
    </font>
    <font>
      <sz val="12"/>
      <color rgb="FFFF0000"/>
      <name val="Arial"/>
      <family val="2"/>
    </font>
  </fonts>
  <fills count="3">
    <fill>
      <patternFill patternType="none"/>
    </fill>
    <fill>
      <patternFill patternType="gray125"/>
    </fill>
    <fill>
      <patternFill patternType="solid">
        <fgColor indexed="4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s>
  <cellStyleXfs count="1">
    <xf numFmtId="0" fontId="0" fillId="0" borderId="0"/>
  </cellStyleXfs>
  <cellXfs count="101">
    <xf numFmtId="0" fontId="0" fillId="0" borderId="0" xfId="0"/>
    <xf numFmtId="0" fontId="3" fillId="0" borderId="0" xfId="0" applyFont="1" applyAlignment="1" applyProtection="1">
      <alignment vertical="center"/>
    </xf>
    <xf numFmtId="0" fontId="3" fillId="0" borderId="0" xfId="0" applyFont="1" applyAlignment="1" applyProtection="1">
      <alignment horizontal="center" vertical="center"/>
    </xf>
    <xf numFmtId="0" fontId="0" fillId="0" borderId="0" xfId="0" applyAlignment="1" applyProtection="1">
      <alignment vertical="center"/>
    </xf>
    <xf numFmtId="0" fontId="7" fillId="0" borderId="0" xfId="0" applyFont="1" applyAlignment="1" applyProtection="1">
      <alignment vertical="center"/>
    </xf>
    <xf numFmtId="169" fontId="2" fillId="0" borderId="0" xfId="0" applyNumberFormat="1" applyFont="1" applyAlignment="1" applyProtection="1">
      <alignment horizontal="left" vertical="center"/>
    </xf>
    <xf numFmtId="167" fontId="2" fillId="0" borderId="0" xfId="0" applyNumberFormat="1" applyFont="1" applyAlignment="1" applyProtection="1">
      <alignment horizontal="left" vertical="center"/>
    </xf>
    <xf numFmtId="0" fontId="3" fillId="0" borderId="1" xfId="0" applyFont="1" applyBorder="1" applyAlignment="1" applyProtection="1">
      <alignment horizontal="center" vertical="center"/>
    </xf>
    <xf numFmtId="0" fontId="3" fillId="0" borderId="0" xfId="0" applyFont="1" applyBorder="1" applyAlignment="1" applyProtection="1">
      <alignment horizontal="center" vertical="center"/>
    </xf>
    <xf numFmtId="170" fontId="3" fillId="0" borderId="1" xfId="0" applyNumberFormat="1" applyFont="1" applyBorder="1" applyAlignment="1" applyProtection="1">
      <alignment horizontal="center" vertical="center"/>
    </xf>
    <xf numFmtId="170" fontId="3" fillId="0" borderId="0" xfId="0" applyNumberFormat="1" applyFont="1" applyBorder="1" applyAlignment="1" applyProtection="1">
      <alignment horizontal="center" vertical="center"/>
    </xf>
    <xf numFmtId="165" fontId="3" fillId="0" borderId="1" xfId="0" applyNumberFormat="1" applyFont="1" applyBorder="1" applyAlignment="1" applyProtection="1">
      <alignment horizontal="center" vertical="center"/>
    </xf>
    <xf numFmtId="165" fontId="3" fillId="0" borderId="0" xfId="0" applyNumberFormat="1" applyFont="1" applyBorder="1" applyAlignment="1" applyProtection="1">
      <alignment horizontal="center" vertical="center"/>
    </xf>
    <xf numFmtId="170" fontId="3" fillId="0" borderId="0" xfId="0" applyNumberFormat="1" applyFont="1" applyAlignment="1" applyProtection="1">
      <alignment horizontal="center" vertical="center"/>
    </xf>
    <xf numFmtId="165" fontId="3" fillId="0" borderId="0" xfId="0" applyNumberFormat="1" applyFont="1" applyAlignment="1" applyProtection="1">
      <alignment horizontal="center" vertical="center"/>
    </xf>
    <xf numFmtId="170" fontId="3" fillId="0" borderId="1" xfId="0" quotePrefix="1" applyNumberFormat="1" applyFont="1" applyBorder="1" applyAlignment="1" applyProtection="1">
      <alignment horizontal="center" vertical="center"/>
    </xf>
    <xf numFmtId="165" fontId="3" fillId="0" borderId="1" xfId="0" quotePrefix="1" applyNumberFormat="1" applyFont="1" applyBorder="1" applyAlignment="1" applyProtection="1">
      <alignment horizontal="center" vertical="center"/>
    </xf>
    <xf numFmtId="0" fontId="4" fillId="0" borderId="0" xfId="0" applyFont="1" applyAlignment="1" applyProtection="1">
      <alignment horizontal="center" vertical="center"/>
    </xf>
    <xf numFmtId="0" fontId="0" fillId="0" borderId="0" xfId="0" applyProtection="1"/>
    <xf numFmtId="164" fontId="0" fillId="0" borderId="0" xfId="0" applyNumberFormat="1" applyAlignment="1" applyProtection="1">
      <alignment horizontal="center"/>
    </xf>
    <xf numFmtId="166" fontId="0" fillId="0" borderId="0" xfId="0" applyNumberFormat="1" applyAlignment="1" applyProtection="1">
      <alignment horizontal="center"/>
    </xf>
    <xf numFmtId="165" fontId="0" fillId="0" borderId="0" xfId="0" applyNumberFormat="1" applyAlignment="1" applyProtection="1">
      <alignment horizontal="center"/>
    </xf>
    <xf numFmtId="0" fontId="0" fillId="0" borderId="0" xfId="0" applyBorder="1" applyAlignment="1" applyProtection="1">
      <alignment vertical="center"/>
    </xf>
    <xf numFmtId="170" fontId="3" fillId="0" borderId="0" xfId="0" quotePrefix="1" applyNumberFormat="1" applyFont="1" applyBorder="1" applyAlignment="1" applyProtection="1">
      <alignment horizontal="center" vertical="center"/>
    </xf>
    <xf numFmtId="165" fontId="3" fillId="0" borderId="0" xfId="0" quotePrefix="1" applyNumberFormat="1" applyFont="1" applyBorder="1" applyAlignment="1" applyProtection="1">
      <alignment horizontal="center" vertical="center"/>
    </xf>
    <xf numFmtId="0" fontId="7" fillId="0" borderId="0" xfId="0" quotePrefix="1" applyFont="1" applyAlignment="1" applyProtection="1">
      <alignment horizontal="left" vertical="center"/>
    </xf>
    <xf numFmtId="0" fontId="9" fillId="0" borderId="0" xfId="0" quotePrefix="1" applyFont="1" applyAlignment="1" applyProtection="1">
      <alignment horizontal="left" vertical="center"/>
    </xf>
    <xf numFmtId="166" fontId="4" fillId="0" borderId="2" xfId="0" quotePrefix="1" applyNumberFormat="1" applyFont="1" applyBorder="1" applyAlignment="1" applyProtection="1">
      <alignment horizontal="left" vertical="center"/>
    </xf>
    <xf numFmtId="166" fontId="5" fillId="0" borderId="3" xfId="0" applyNumberFormat="1" applyFont="1" applyBorder="1" applyAlignment="1" applyProtection="1">
      <alignment vertical="center"/>
    </xf>
    <xf numFmtId="0" fontId="8" fillId="0" borderId="0" xfId="0" quotePrefix="1" applyFont="1" applyAlignment="1" applyProtection="1">
      <alignment horizontal="left" vertical="center"/>
    </xf>
    <xf numFmtId="165" fontId="1" fillId="0" borderId="0" xfId="0" applyNumberFormat="1" applyFont="1" applyAlignment="1" applyProtection="1">
      <alignment horizontal="center"/>
    </xf>
    <xf numFmtId="167" fontId="1" fillId="0" borderId="0" xfId="0" applyNumberFormat="1" applyFont="1" applyAlignment="1" applyProtection="1">
      <alignment horizontal="right"/>
    </xf>
    <xf numFmtId="0" fontId="2" fillId="0" borderId="0" xfId="0" applyFont="1" applyAlignment="1" applyProtection="1">
      <alignment horizontal="right" vertical="center"/>
    </xf>
    <xf numFmtId="0" fontId="11" fillId="0" borderId="0" xfId="0" applyFont="1" applyAlignment="1" applyProtection="1">
      <alignment horizontal="center" vertical="center" wrapText="1"/>
    </xf>
    <xf numFmtId="0" fontId="11" fillId="0" borderId="4" xfId="0" applyFont="1" applyBorder="1" applyAlignment="1" applyProtection="1">
      <alignment horizontal="center" vertical="center" wrapText="1"/>
    </xf>
    <xf numFmtId="0" fontId="4" fillId="0" borderId="0" xfId="0" applyFont="1" applyAlignment="1" applyProtection="1">
      <alignment horizontal="center" vertical="center"/>
    </xf>
    <xf numFmtId="0" fontId="2" fillId="0" borderId="5" xfId="0" applyFont="1" applyBorder="1" applyAlignment="1" applyProtection="1">
      <alignment horizontal="right" vertical="center"/>
    </xf>
    <xf numFmtId="0" fontId="12" fillId="0" borderId="0" xfId="0" quotePrefix="1" applyFont="1" applyAlignment="1" applyProtection="1">
      <alignment horizontal="center" vertical="center" wrapText="1"/>
    </xf>
    <xf numFmtId="0" fontId="4" fillId="0" borderId="0" xfId="0" applyFont="1" applyAlignment="1" applyProtection="1">
      <alignment horizontal="center" vertical="center" wrapText="1"/>
    </xf>
    <xf numFmtId="0" fontId="13" fillId="0" borderId="0" xfId="0" quotePrefix="1" applyFont="1" applyAlignment="1" applyProtection="1">
      <alignment horizontal="center" vertical="center"/>
    </xf>
    <xf numFmtId="0" fontId="13" fillId="0" borderId="0" xfId="0" applyFont="1" applyAlignment="1" applyProtection="1">
      <alignment horizontal="center" vertical="center"/>
    </xf>
    <xf numFmtId="172" fontId="6" fillId="2" borderId="6" xfId="0" applyNumberFormat="1" applyFont="1" applyFill="1" applyBorder="1" applyAlignment="1" applyProtection="1">
      <alignment horizontal="center" vertical="center"/>
      <protection locked="0"/>
    </xf>
    <xf numFmtId="172" fontId="6" fillId="2" borderId="7" xfId="0" applyNumberFormat="1" applyFont="1" applyFill="1" applyBorder="1" applyAlignment="1" applyProtection="1">
      <alignment horizontal="center" vertical="center"/>
      <protection locked="0"/>
    </xf>
    <xf numFmtId="172" fontId="6" fillId="2" borderId="8" xfId="0" applyNumberFormat="1" applyFont="1" applyFill="1" applyBorder="1" applyAlignment="1" applyProtection="1">
      <alignment horizontal="center" vertical="center"/>
      <protection locked="0"/>
    </xf>
    <xf numFmtId="172" fontId="6" fillId="2" borderId="9" xfId="0" applyNumberFormat="1" applyFont="1" applyFill="1" applyBorder="1" applyAlignment="1" applyProtection="1">
      <alignment horizontal="center" vertical="center"/>
      <protection locked="0"/>
    </xf>
    <xf numFmtId="0" fontId="10" fillId="0" borderId="0" xfId="0" applyFont="1" applyBorder="1" applyAlignment="1" applyProtection="1">
      <alignment horizontal="center" vertical="center"/>
    </xf>
    <xf numFmtId="166" fontId="5" fillId="0" borderId="6" xfId="0" applyNumberFormat="1" applyFont="1" applyBorder="1" applyAlignment="1" applyProtection="1">
      <alignment horizontal="center" vertical="center"/>
    </xf>
    <xf numFmtId="166" fontId="5" fillId="0" borderId="7" xfId="0" applyNumberFormat="1" applyFont="1" applyBorder="1" applyAlignment="1" applyProtection="1">
      <alignment horizontal="center" vertical="center"/>
    </xf>
    <xf numFmtId="166" fontId="5" fillId="0" borderId="8" xfId="0" applyNumberFormat="1" applyFont="1" applyBorder="1" applyAlignment="1" applyProtection="1">
      <alignment horizontal="center" vertical="center"/>
    </xf>
    <xf numFmtId="166" fontId="5" fillId="0" borderId="9"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171" fontId="6" fillId="0" borderId="6" xfId="0" applyNumberFormat="1" applyFont="1" applyBorder="1" applyAlignment="1" applyProtection="1">
      <alignment horizontal="center" vertical="center"/>
    </xf>
    <xf numFmtId="171" fontId="6" fillId="0" borderId="7" xfId="0" applyNumberFormat="1" applyFont="1" applyBorder="1" applyAlignment="1" applyProtection="1">
      <alignment horizontal="center" vertical="center"/>
    </xf>
    <xf numFmtId="171" fontId="6" fillId="0" borderId="8" xfId="0" applyNumberFormat="1" applyFont="1" applyBorder="1" applyAlignment="1" applyProtection="1">
      <alignment horizontal="center" vertical="center"/>
    </xf>
    <xf numFmtId="171" fontId="6" fillId="0" borderId="9" xfId="0" applyNumberFormat="1" applyFont="1" applyBorder="1" applyAlignment="1" applyProtection="1">
      <alignment horizontal="center" vertical="center"/>
    </xf>
    <xf numFmtId="0" fontId="10" fillId="0" borderId="10" xfId="0" applyFont="1" applyBorder="1" applyAlignment="1" applyProtection="1">
      <alignment horizontal="center" vertical="center"/>
    </xf>
    <xf numFmtId="0" fontId="4" fillId="0" borderId="10" xfId="0" applyFont="1" applyBorder="1" applyAlignment="1" applyProtection="1">
      <alignment horizontal="center" vertical="center"/>
    </xf>
    <xf numFmtId="165" fontId="5" fillId="0" borderId="6" xfId="0" applyNumberFormat="1" applyFont="1" applyFill="1" applyBorder="1" applyAlignment="1" applyProtection="1">
      <alignment horizontal="center" vertical="center"/>
    </xf>
    <xf numFmtId="165" fontId="5" fillId="0" borderId="7" xfId="0" applyNumberFormat="1" applyFont="1" applyFill="1" applyBorder="1" applyAlignment="1" applyProtection="1">
      <alignment horizontal="center" vertical="center"/>
    </xf>
    <xf numFmtId="165" fontId="5" fillId="0" borderId="8" xfId="0" applyNumberFormat="1" applyFont="1" applyFill="1" applyBorder="1" applyAlignment="1" applyProtection="1">
      <alignment horizontal="center" vertical="center"/>
    </xf>
    <xf numFmtId="165" fontId="5" fillId="0" borderId="9" xfId="0" applyNumberFormat="1" applyFont="1" applyFill="1" applyBorder="1" applyAlignment="1" applyProtection="1">
      <alignment horizontal="center" vertical="center"/>
    </xf>
    <xf numFmtId="0" fontId="4" fillId="0" borderId="11" xfId="0" applyFont="1" applyBorder="1" applyAlignment="1" applyProtection="1">
      <alignment horizontal="center" vertical="center"/>
    </xf>
    <xf numFmtId="0" fontId="5" fillId="0" borderId="0" xfId="0" applyFont="1" applyAlignment="1" applyProtection="1">
      <alignment horizontal="center" vertical="center"/>
    </xf>
    <xf numFmtId="166" fontId="5" fillId="2" borderId="6" xfId="0" applyNumberFormat="1" applyFont="1" applyFill="1" applyBorder="1" applyAlignment="1" applyProtection="1">
      <alignment horizontal="center" vertical="center"/>
      <protection locked="0"/>
    </xf>
    <xf numFmtId="166" fontId="5" fillId="2" borderId="7" xfId="0" applyNumberFormat="1" applyFont="1" applyFill="1" applyBorder="1" applyAlignment="1" applyProtection="1">
      <alignment horizontal="center" vertical="center"/>
      <protection locked="0"/>
    </xf>
    <xf numFmtId="166" fontId="5" fillId="2" borderId="8" xfId="0" applyNumberFormat="1" applyFont="1" applyFill="1" applyBorder="1" applyAlignment="1" applyProtection="1">
      <alignment horizontal="center" vertical="center"/>
      <protection locked="0"/>
    </xf>
    <xf numFmtId="166" fontId="5" fillId="2" borderId="9" xfId="0" applyNumberFormat="1" applyFont="1" applyFill="1" applyBorder="1" applyAlignment="1" applyProtection="1">
      <alignment horizontal="center" vertical="center"/>
      <protection locked="0"/>
    </xf>
    <xf numFmtId="165" fontId="6" fillId="0" borderId="6" xfId="0" applyNumberFormat="1" applyFont="1" applyBorder="1" applyAlignment="1" applyProtection="1">
      <alignment horizontal="right" vertical="center"/>
    </xf>
    <xf numFmtId="165" fontId="6" fillId="0" borderId="5" xfId="0" applyNumberFormat="1" applyFont="1" applyBorder="1" applyAlignment="1" applyProtection="1">
      <alignment horizontal="right" vertical="center"/>
    </xf>
    <xf numFmtId="165" fontId="6" fillId="0" borderId="8" xfId="0" applyNumberFormat="1" applyFont="1" applyBorder="1" applyAlignment="1" applyProtection="1">
      <alignment horizontal="right" vertical="center"/>
    </xf>
    <xf numFmtId="165" fontId="6" fillId="0" borderId="12" xfId="0" applyNumberFormat="1" applyFont="1" applyBorder="1" applyAlignment="1" applyProtection="1">
      <alignment horizontal="right" vertical="center"/>
    </xf>
    <xf numFmtId="168" fontId="5" fillId="0" borderId="5" xfId="0" applyNumberFormat="1" applyFont="1" applyBorder="1" applyAlignment="1" applyProtection="1">
      <alignment horizontal="center" vertical="center"/>
    </xf>
    <xf numFmtId="168" fontId="5" fillId="0" borderId="7" xfId="0" applyNumberFormat="1" applyFont="1" applyBorder="1" applyAlignment="1" applyProtection="1">
      <alignment horizontal="center" vertical="center"/>
    </xf>
    <xf numFmtId="168" fontId="5" fillId="0" borderId="12" xfId="0" applyNumberFormat="1" applyFont="1" applyBorder="1" applyAlignment="1" applyProtection="1">
      <alignment horizontal="center" vertical="center"/>
    </xf>
    <xf numFmtId="168" fontId="5" fillId="0" borderId="9" xfId="0" applyNumberFormat="1" applyFont="1" applyBorder="1" applyAlignment="1" applyProtection="1">
      <alignment horizontal="center" vertical="center"/>
    </xf>
    <xf numFmtId="165" fontId="5" fillId="0" borderId="5" xfId="0" applyNumberFormat="1" applyFont="1" applyBorder="1" applyAlignment="1" applyProtection="1">
      <alignment horizontal="center" vertical="center"/>
    </xf>
    <xf numFmtId="165" fontId="5" fillId="0" borderId="7" xfId="0" applyNumberFormat="1" applyFont="1" applyBorder="1" applyAlignment="1" applyProtection="1">
      <alignment horizontal="center" vertical="center"/>
    </xf>
    <xf numFmtId="165" fontId="5" fillId="0" borderId="12" xfId="0" applyNumberFormat="1" applyFont="1" applyBorder="1" applyAlignment="1" applyProtection="1">
      <alignment horizontal="center" vertical="center"/>
    </xf>
    <xf numFmtId="165" fontId="5" fillId="0" borderId="9" xfId="0" applyNumberFormat="1" applyFont="1" applyBorder="1" applyAlignment="1" applyProtection="1">
      <alignment horizontal="center" vertical="center"/>
    </xf>
    <xf numFmtId="0" fontId="4" fillId="0" borderId="12" xfId="0" applyFont="1" applyBorder="1" applyAlignment="1" applyProtection="1">
      <alignment horizontal="center" vertical="center"/>
    </xf>
    <xf numFmtId="166" fontId="5" fillId="0" borderId="6" xfId="0" applyNumberFormat="1" applyFont="1" applyFill="1" applyBorder="1" applyAlignment="1" applyProtection="1">
      <alignment horizontal="center" vertical="center"/>
    </xf>
    <xf numFmtId="166" fontId="5" fillId="0" borderId="7" xfId="0" applyNumberFormat="1" applyFont="1" applyFill="1" applyBorder="1" applyAlignment="1" applyProtection="1">
      <alignment horizontal="center" vertical="center"/>
    </xf>
    <xf numFmtId="166" fontId="5" fillId="0" borderId="8" xfId="0" applyNumberFormat="1" applyFont="1" applyFill="1" applyBorder="1" applyAlignment="1" applyProtection="1">
      <alignment horizontal="center" vertical="center"/>
    </xf>
    <xf numFmtId="166" fontId="5" fillId="0" borderId="9" xfId="0" applyNumberFormat="1" applyFont="1" applyFill="1" applyBorder="1" applyAlignment="1" applyProtection="1">
      <alignment horizontal="center" vertical="center"/>
    </xf>
    <xf numFmtId="166" fontId="5" fillId="0" borderId="13" xfId="0" applyNumberFormat="1" applyFont="1" applyBorder="1" applyAlignment="1" applyProtection="1">
      <alignment horizontal="center" vertical="center"/>
    </xf>
    <xf numFmtId="166" fontId="5" fillId="0" borderId="14" xfId="0" applyNumberFormat="1" applyFont="1" applyBorder="1" applyAlignment="1" applyProtection="1">
      <alignment horizontal="center" vertical="center"/>
    </xf>
    <xf numFmtId="165" fontId="5" fillId="0" borderId="13" xfId="0" applyNumberFormat="1" applyFont="1" applyBorder="1" applyAlignment="1" applyProtection="1">
      <alignment horizontal="center" vertical="center"/>
    </xf>
    <xf numFmtId="165" fontId="5" fillId="0" borderId="14" xfId="0" applyNumberFormat="1" applyFont="1" applyBorder="1" applyAlignment="1" applyProtection="1">
      <alignment horizontal="center" vertical="center"/>
    </xf>
    <xf numFmtId="165" fontId="5" fillId="0" borderId="6" xfId="0" applyNumberFormat="1" applyFont="1" applyBorder="1" applyAlignment="1" applyProtection="1">
      <alignment horizontal="center" vertical="center"/>
    </xf>
    <xf numFmtId="165" fontId="5" fillId="0" borderId="8" xfId="0" applyNumberFormat="1" applyFont="1" applyBorder="1" applyAlignment="1" applyProtection="1">
      <alignment horizontal="center" vertical="center"/>
    </xf>
    <xf numFmtId="166" fontId="5" fillId="0" borderId="0" xfId="0" applyNumberFormat="1" applyFont="1" applyFill="1" applyBorder="1" applyAlignment="1" applyProtection="1">
      <alignment horizontal="center" vertical="center"/>
      <protection locked="0"/>
    </xf>
    <xf numFmtId="166" fontId="5" fillId="0" borderId="12" xfId="0" applyNumberFormat="1" applyFont="1" applyFill="1" applyBorder="1" applyAlignment="1" applyProtection="1">
      <alignment horizontal="center" vertical="center"/>
      <protection locked="0"/>
    </xf>
    <xf numFmtId="166" fontId="6" fillId="0" borderId="6" xfId="0" applyNumberFormat="1" applyFont="1" applyBorder="1" applyAlignment="1" applyProtection="1">
      <alignment horizontal="center" vertical="center"/>
    </xf>
    <xf numFmtId="166" fontId="6" fillId="0" borderId="7" xfId="0" applyNumberFormat="1" applyFont="1" applyBorder="1" applyAlignment="1" applyProtection="1">
      <alignment horizontal="center" vertical="center"/>
    </xf>
    <xf numFmtId="166" fontId="6" fillId="0" borderId="8" xfId="0" applyNumberFormat="1" applyFont="1" applyBorder="1" applyAlignment="1" applyProtection="1">
      <alignment horizontal="center" vertical="center"/>
    </xf>
    <xf numFmtId="166" fontId="6" fillId="0" borderId="9" xfId="0" applyNumberFormat="1" applyFont="1" applyBorder="1" applyAlignment="1" applyProtection="1">
      <alignment horizontal="center" vertical="center"/>
    </xf>
    <xf numFmtId="0" fontId="4" fillId="0" borderId="15" xfId="0" quotePrefix="1" applyFont="1" applyBorder="1" applyAlignment="1" applyProtection="1">
      <alignment horizontal="center" vertical="center"/>
    </xf>
    <xf numFmtId="0" fontId="4" fillId="0" borderId="16" xfId="0" quotePrefix="1" applyFont="1" applyBorder="1" applyAlignment="1" applyProtection="1">
      <alignment horizontal="center" vertical="center"/>
    </xf>
    <xf numFmtId="0" fontId="4" fillId="0" borderId="4" xfId="0" applyFont="1" applyBorder="1" applyAlignment="1" applyProtection="1">
      <alignment horizontal="center" vertical="center"/>
    </xf>
    <xf numFmtId="165" fontId="5" fillId="0" borderId="0" xfId="0" applyNumberFormat="1" applyFont="1" applyFill="1" applyBorder="1" applyAlignment="1" applyProtection="1">
      <alignment horizontal="center" vertical="center"/>
    </xf>
    <xf numFmtId="0" fontId="0" fillId="0" borderId="0" xfId="0" applyAlignment="1" applyProtection="1">
      <alignment horizontal="center"/>
    </xf>
  </cellXfs>
  <cellStyles count="1">
    <cellStyle name="Standard" xfId="0" builtinId="0"/>
  </cellStyles>
  <dxfs count="2">
    <dxf>
      <font>
        <b/>
        <i val="0"/>
        <condense val="0"/>
        <extend val="0"/>
        <color indexed="10"/>
      </font>
    </dxf>
    <dxf>
      <font>
        <b/>
        <i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25" b="1" i="0" u="none" strike="noStrike" baseline="0">
                <a:solidFill>
                  <a:srgbClr val="000000"/>
                </a:solidFill>
                <a:latin typeface="Arial"/>
                <a:ea typeface="Arial"/>
                <a:cs typeface="Arial"/>
              </a:defRPr>
            </a:pPr>
            <a:r>
              <a:rPr lang="de-AT"/>
              <a:t>WT9 Turbo Beladungsdiagramm 
 OE-7145</a:t>
            </a:r>
          </a:p>
        </c:rich>
      </c:tx>
      <c:layout>
        <c:manualLayout>
          <c:xMode val="edge"/>
          <c:yMode val="edge"/>
          <c:x val="6.3036207012584972E-2"/>
          <c:y val="6.8400889013360338E-3"/>
        </c:manualLayout>
      </c:layout>
      <c:overlay val="0"/>
      <c:spPr>
        <a:noFill/>
        <a:ln w="25400">
          <a:noFill/>
        </a:ln>
      </c:spPr>
    </c:title>
    <c:autoTitleDeleted val="0"/>
    <c:plotArea>
      <c:layout>
        <c:manualLayout>
          <c:layoutTarget val="inner"/>
          <c:xMode val="edge"/>
          <c:yMode val="edge"/>
          <c:x val="0.10577261273231027"/>
          <c:y val="0.17784414573113347"/>
          <c:w val="0.85793341438429438"/>
          <c:h val="0.72916099749764718"/>
        </c:manualLayout>
      </c:layout>
      <c:scatterChart>
        <c:scatterStyle val="lineMarker"/>
        <c:varyColors val="0"/>
        <c:ser>
          <c:idx val="0"/>
          <c:order val="0"/>
          <c:tx>
            <c:strRef>
              <c:f>'Daten für Beladungsdiagramm'!$C$2</c:f>
              <c:strCache>
                <c:ptCount val="1"/>
                <c:pt idx="0">
                  <c:v>Moment</c:v>
                </c:pt>
              </c:strCache>
            </c:strRef>
          </c:tx>
          <c:spPr>
            <a:ln w="25400">
              <a:solidFill>
                <a:srgbClr val="FFFF00"/>
              </a:solidFill>
              <a:prstDash val="solid"/>
            </a:ln>
          </c:spPr>
          <c:marker>
            <c:symbol val="none"/>
          </c:marker>
          <c:xVal>
            <c:numRef>
              <c:f>'Daten für Beladungsdiagramm'!$C$3:$C$5</c:f>
              <c:numCache>
                <c:formatCode>0.0\ "kgm"</c:formatCode>
                <c:ptCount val="3"/>
                <c:pt idx="0">
                  <c:v>91.06</c:v>
                </c:pt>
                <c:pt idx="1">
                  <c:v>148.36500000000001</c:v>
                </c:pt>
              </c:numCache>
            </c:numRef>
          </c:xVal>
          <c:yVal>
            <c:numRef>
              <c:f>'Daten für Beladungsdiagramm'!$B$3:$B$5</c:f>
              <c:numCache>
                <c:formatCode>0.0\ "kg"</c:formatCode>
                <c:ptCount val="3"/>
                <c:pt idx="0">
                  <c:v>290</c:v>
                </c:pt>
                <c:pt idx="1">
                  <c:v>472.5</c:v>
                </c:pt>
              </c:numCache>
            </c:numRef>
          </c:yVal>
          <c:smooth val="0"/>
          <c:extLst xmlns:c16r2="http://schemas.microsoft.com/office/drawing/2015/06/chart">
            <c:ext xmlns:c16="http://schemas.microsoft.com/office/drawing/2014/chart" uri="{C3380CC4-5D6E-409C-BE32-E72D297353CC}">
              <c16:uniqueId val="{00000000-FBAA-461B-A041-83873C3AFF10}"/>
            </c:ext>
          </c:extLst>
        </c:ser>
        <c:ser>
          <c:idx val="1"/>
          <c:order val="1"/>
          <c:tx>
            <c:strRef>
              <c:f>'Daten für Beladungsdiagramm'!#REF!</c:f>
              <c:strCache>
                <c:ptCount val="1"/>
                <c:pt idx="0">
                  <c:v>#BEZUG!</c:v>
                </c:pt>
              </c:strCache>
            </c:strRef>
          </c:tx>
          <c:spPr>
            <a:ln w="25400">
              <a:solidFill>
                <a:srgbClr val="FFFF00"/>
              </a:solidFill>
              <a:prstDash val="solid"/>
            </a:ln>
          </c:spPr>
          <c:marker>
            <c:symbol val="none"/>
          </c:marker>
          <c:xVal>
            <c:numRef>
              <c:f>'Daten für Beladungsdiagramm'!$C$9:$C$10</c:f>
              <c:numCache>
                <c:formatCode>0.0\ "kgm"</c:formatCode>
                <c:ptCount val="2"/>
                <c:pt idx="0">
                  <c:v>204.35624999999999</c:v>
                </c:pt>
                <c:pt idx="1">
                  <c:v>125.425</c:v>
                </c:pt>
              </c:numCache>
            </c:numRef>
          </c:xVal>
          <c:yVal>
            <c:numRef>
              <c:f>'Daten für Beladungsdiagramm'!$B$9:$B$10</c:f>
              <c:numCache>
                <c:formatCode>0.0\ "kg"</c:formatCode>
                <c:ptCount val="2"/>
                <c:pt idx="0">
                  <c:v>472.5</c:v>
                </c:pt>
                <c:pt idx="1">
                  <c:v>290</c:v>
                </c:pt>
              </c:numCache>
            </c:numRef>
          </c:yVal>
          <c:smooth val="0"/>
          <c:extLst xmlns:c16r2="http://schemas.microsoft.com/office/drawing/2015/06/chart">
            <c:ext xmlns:c16="http://schemas.microsoft.com/office/drawing/2014/chart" uri="{C3380CC4-5D6E-409C-BE32-E72D297353CC}">
              <c16:uniqueId val="{00000001-FBAA-461B-A041-83873C3AFF10}"/>
            </c:ext>
          </c:extLst>
        </c:ser>
        <c:ser>
          <c:idx val="2"/>
          <c:order val="2"/>
          <c:tx>
            <c:strRef>
              <c:f>'Daten für Beladungsdiagramm'!#REF!</c:f>
              <c:strCache>
                <c:ptCount val="1"/>
                <c:pt idx="0">
                  <c:v>#BEZUG!</c:v>
                </c:pt>
              </c:strCache>
            </c:strRef>
          </c:tx>
          <c:spPr>
            <a:ln w="25400">
              <a:solidFill>
                <a:srgbClr val="FFFF00"/>
              </a:solidFill>
              <a:prstDash val="solid"/>
            </a:ln>
          </c:spPr>
          <c:marker>
            <c:symbol val="none"/>
          </c:marker>
          <c:xVal>
            <c:numRef>
              <c:f>'Daten für Beladungsdiagramm'!$C$14:$C$15</c:f>
              <c:numCache>
                <c:formatCode>0.0\ "kgm"</c:formatCode>
                <c:ptCount val="2"/>
                <c:pt idx="0">
                  <c:v>148.36500000000001</c:v>
                </c:pt>
                <c:pt idx="1">
                  <c:v>204.35624999999999</c:v>
                </c:pt>
              </c:numCache>
            </c:numRef>
          </c:xVal>
          <c:yVal>
            <c:numRef>
              <c:f>'Daten für Beladungsdiagramm'!$B$14:$B$15</c:f>
              <c:numCache>
                <c:formatCode>0.0\ "kg"</c:formatCode>
                <c:ptCount val="2"/>
                <c:pt idx="0">
                  <c:v>472.5</c:v>
                </c:pt>
                <c:pt idx="1">
                  <c:v>472.5</c:v>
                </c:pt>
              </c:numCache>
            </c:numRef>
          </c:yVal>
          <c:smooth val="0"/>
          <c:extLst xmlns:c16r2="http://schemas.microsoft.com/office/drawing/2015/06/chart">
            <c:ext xmlns:c16="http://schemas.microsoft.com/office/drawing/2014/chart" uri="{C3380CC4-5D6E-409C-BE32-E72D297353CC}">
              <c16:uniqueId val="{00000002-FBAA-461B-A041-83873C3AFF10}"/>
            </c:ext>
          </c:extLst>
        </c:ser>
        <c:ser>
          <c:idx val="3"/>
          <c:order val="3"/>
          <c:tx>
            <c:v>"Aktuelle Beladung"</c:v>
          </c:tx>
          <c:spPr>
            <a:ln w="28575">
              <a:noFill/>
            </a:ln>
          </c:spPr>
          <c:marker>
            <c:symbol val="diamond"/>
            <c:size val="10"/>
            <c:spPr>
              <a:solidFill>
                <a:srgbClr val="FF0000"/>
              </a:solidFill>
              <a:ln>
                <a:solidFill>
                  <a:srgbClr val="FF0000"/>
                </a:solidFill>
                <a:prstDash val="solid"/>
              </a:ln>
            </c:spPr>
          </c:marker>
          <c:xVal>
            <c:numRef>
              <c:f>Eingabeversion!$P$30</c:f>
              <c:numCache>
                <c:formatCode>0.0\ "kgm"</c:formatCode>
                <c:ptCount val="1"/>
                <c:pt idx="0">
                  <c:v>142.03960000000001</c:v>
                </c:pt>
              </c:numCache>
            </c:numRef>
          </c:xVal>
          <c:yVal>
            <c:numRef>
              <c:f>Eingabeversion!$P$24</c:f>
              <c:numCache>
                <c:formatCode>0.0\ "kg"</c:formatCode>
                <c:ptCount val="1"/>
                <c:pt idx="0">
                  <c:v>444.4</c:v>
                </c:pt>
              </c:numCache>
            </c:numRef>
          </c:yVal>
          <c:smooth val="0"/>
          <c:extLst xmlns:c16r2="http://schemas.microsoft.com/office/drawing/2015/06/chart">
            <c:ext xmlns:c16="http://schemas.microsoft.com/office/drawing/2014/chart" uri="{C3380CC4-5D6E-409C-BE32-E72D297353CC}">
              <c16:uniqueId val="{00000003-FBAA-461B-A041-83873C3AFF10}"/>
            </c:ext>
          </c:extLst>
        </c:ser>
        <c:ser>
          <c:idx val="4"/>
          <c:order val="4"/>
          <c:tx>
            <c:v>''CG Empty Fuel''</c:v>
          </c:tx>
          <c:spPr>
            <a:ln w="28575">
              <a:noFill/>
            </a:ln>
          </c:spPr>
          <c:marker>
            <c:symbol val="diamond"/>
            <c:size val="10"/>
            <c:spPr>
              <a:solidFill>
                <a:srgbClr val="008000"/>
              </a:solidFill>
              <a:ln>
                <a:solidFill>
                  <a:srgbClr val="008000"/>
                </a:solidFill>
                <a:prstDash val="solid"/>
              </a:ln>
            </c:spPr>
          </c:marker>
          <c:xVal>
            <c:numRef>
              <c:f>Eingabeversion!$P$36</c:f>
              <c:numCache>
                <c:formatCode>0.0\ "kgm"</c:formatCode>
                <c:ptCount val="1"/>
                <c:pt idx="0">
                  <c:v>135.99160000000001</c:v>
                </c:pt>
              </c:numCache>
            </c:numRef>
          </c:xVal>
          <c:yVal>
            <c:numRef>
              <c:f>Eingabeversion!$P$34</c:f>
              <c:numCache>
                <c:formatCode>0.0\ "kg"</c:formatCode>
                <c:ptCount val="1"/>
                <c:pt idx="0">
                  <c:v>419.2</c:v>
                </c:pt>
              </c:numCache>
            </c:numRef>
          </c:yVal>
          <c:smooth val="0"/>
          <c:extLst xmlns:c16r2="http://schemas.microsoft.com/office/drawing/2015/06/chart">
            <c:ext xmlns:c16="http://schemas.microsoft.com/office/drawing/2014/chart" uri="{C3380CC4-5D6E-409C-BE32-E72D297353CC}">
              <c16:uniqueId val="{00000004-FBAA-461B-A041-83873C3AFF10}"/>
            </c:ext>
          </c:extLst>
        </c:ser>
        <c:ser>
          <c:idx val="5"/>
          <c:order val="5"/>
          <c:tx>
            <c:v>''Verlauf CG''</c:v>
          </c:tx>
          <c:spPr>
            <a:ln w="25400">
              <a:solidFill>
                <a:srgbClr val="008000"/>
              </a:solidFill>
              <a:prstDash val="solid"/>
            </a:ln>
          </c:spPr>
          <c:marker>
            <c:symbol val="none"/>
          </c:marker>
          <c:xVal>
            <c:numRef>
              <c:f>(Eingabeversion!$P$30,Eingabeversion!$P$36)</c:f>
              <c:numCache>
                <c:formatCode>0.0\ "kgm"</c:formatCode>
                <c:ptCount val="2"/>
                <c:pt idx="0">
                  <c:v>142.03960000000001</c:v>
                </c:pt>
                <c:pt idx="1">
                  <c:v>135.99160000000001</c:v>
                </c:pt>
              </c:numCache>
            </c:numRef>
          </c:xVal>
          <c:yVal>
            <c:numRef>
              <c:f>(Eingabeversion!$P$24,Eingabeversion!$P$34)</c:f>
              <c:numCache>
                <c:formatCode>0.0\ "kg"</c:formatCode>
                <c:ptCount val="2"/>
                <c:pt idx="0">
                  <c:v>444.4</c:v>
                </c:pt>
                <c:pt idx="1">
                  <c:v>419.2</c:v>
                </c:pt>
              </c:numCache>
            </c:numRef>
          </c:yVal>
          <c:smooth val="0"/>
          <c:extLst xmlns:c16r2="http://schemas.microsoft.com/office/drawing/2015/06/chart">
            <c:ext xmlns:c16="http://schemas.microsoft.com/office/drawing/2014/chart" uri="{C3380CC4-5D6E-409C-BE32-E72D297353CC}">
              <c16:uniqueId val="{00000005-FBAA-461B-A041-83873C3AFF10}"/>
            </c:ext>
          </c:extLst>
        </c:ser>
        <c:dLbls>
          <c:showLegendKey val="0"/>
          <c:showVal val="0"/>
          <c:showCatName val="0"/>
          <c:showSerName val="0"/>
          <c:showPercent val="0"/>
          <c:showBubbleSize val="0"/>
        </c:dLbls>
        <c:axId val="44631168"/>
        <c:axId val="44631744"/>
      </c:scatterChart>
      <c:valAx>
        <c:axId val="44631168"/>
        <c:scaling>
          <c:orientation val="minMax"/>
          <c:max val="300"/>
          <c:min val="70"/>
        </c:scaling>
        <c:delete val="0"/>
        <c:axPos val="b"/>
        <c:minorGridlines>
          <c:spPr>
            <a:ln w="3175">
              <a:solidFill>
                <a:srgbClr val="000000"/>
              </a:solidFill>
              <a:prstDash val="solid"/>
            </a:ln>
          </c:spPr>
        </c:minorGridlines>
        <c:title>
          <c:tx>
            <c:rich>
              <a:bodyPr/>
              <a:lstStyle/>
              <a:p>
                <a:pPr>
                  <a:defRPr sz="1675" b="1" i="0" u="none" strike="noStrike" baseline="0">
                    <a:solidFill>
                      <a:srgbClr val="000000"/>
                    </a:solidFill>
                    <a:latin typeface="Arial"/>
                    <a:ea typeface="Arial"/>
                    <a:cs typeface="Arial"/>
                  </a:defRPr>
                </a:pPr>
                <a:r>
                  <a:rPr lang="de-AT"/>
                  <a:t>Moment (kgm)</a:t>
                </a:r>
              </a:p>
            </c:rich>
          </c:tx>
          <c:layout>
            <c:manualLayout>
              <c:xMode val="edge"/>
              <c:yMode val="edge"/>
              <c:x val="0.45407429840500707"/>
              <c:y val="0.94257390192846957"/>
            </c:manualLayout>
          </c:layout>
          <c:overlay val="0"/>
          <c:spPr>
            <a:noFill/>
            <a:ln w="25400">
              <a:noFill/>
            </a:ln>
          </c:spPr>
        </c:title>
        <c:numFmt formatCode="0\ &quot;kgm&quot;"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de-DE"/>
          </a:p>
        </c:txPr>
        <c:crossAx val="44631744"/>
        <c:crossesAt val="299.10000000000002"/>
        <c:crossBetween val="midCat"/>
        <c:majorUnit val="50"/>
        <c:minorUnit val="10"/>
      </c:valAx>
      <c:valAx>
        <c:axId val="44631744"/>
        <c:scaling>
          <c:orientation val="minMax"/>
          <c:max val="500"/>
          <c:min val="299.10000000000002"/>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675" b="1" i="0" u="none" strike="noStrike" baseline="0">
                    <a:solidFill>
                      <a:srgbClr val="000000"/>
                    </a:solidFill>
                    <a:latin typeface="Arial"/>
                    <a:ea typeface="Arial"/>
                    <a:cs typeface="Arial"/>
                  </a:defRPr>
                </a:pPr>
                <a:r>
                  <a:rPr lang="de-AT"/>
                  <a:t>Gewicht (kg)</a:t>
                </a:r>
              </a:p>
            </c:rich>
          </c:tx>
          <c:layout>
            <c:manualLayout>
              <c:xMode val="edge"/>
              <c:yMode val="edge"/>
              <c:x val="5.342104672813334E-3"/>
              <c:y val="0.448714485244748"/>
            </c:manualLayout>
          </c:layout>
          <c:overlay val="0"/>
          <c:spPr>
            <a:noFill/>
            <a:ln w="25400">
              <a:noFill/>
            </a:ln>
          </c:spPr>
        </c:title>
        <c:numFmt formatCode="0\ &quot;kg&quot;"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de-DE"/>
          </a:p>
        </c:txPr>
        <c:crossAx val="44631168"/>
        <c:crossesAt val="180"/>
        <c:crossBetween val="midCat"/>
        <c:minorUnit val="5"/>
      </c:valAx>
      <c:spPr>
        <a:solidFill>
          <a:srgbClr val="C0C0C0"/>
        </a:solidFill>
        <a:ln w="12700">
          <a:solidFill>
            <a:srgbClr val="808080"/>
          </a:solidFill>
          <a:prstDash val="solid"/>
        </a:ln>
      </c:spPr>
    </c:plotArea>
    <c:legend>
      <c:legendPos val="r"/>
      <c:legendEntry>
        <c:idx val="0"/>
        <c:delete val="1"/>
      </c:legendEntry>
      <c:legendEntry>
        <c:idx val="1"/>
        <c:delete val="1"/>
      </c:legendEntry>
      <c:legendEntry>
        <c:idx val="2"/>
        <c:delete val="1"/>
      </c:legendEntry>
      <c:layout>
        <c:manualLayout>
          <c:xMode val="edge"/>
          <c:yMode val="edge"/>
          <c:x val="0.11538831684500976"/>
          <c:y val="0.20383668867656934"/>
          <c:w val="0.20406633465688584"/>
          <c:h val="8.7554028386670535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de-DE"/>
        </a:p>
      </c:txPr>
    </c:legend>
    <c:plotVisOnly val="1"/>
    <c:dispBlanksAs val="gap"/>
    <c:showDLblsOverMax val="0"/>
  </c:chart>
  <c:spPr>
    <a:noFill/>
    <a:ln w="3175">
      <a:solidFill>
        <a:srgbClr val="000000"/>
      </a:solidFill>
      <a:prstDash val="solid"/>
    </a:ln>
  </c:spPr>
  <c:txPr>
    <a:bodyPr/>
    <a:lstStyle/>
    <a:p>
      <a:pPr>
        <a:defRPr sz="2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133350</xdr:rowOff>
    </xdr:from>
    <xdr:to>
      <xdr:col>17</xdr:col>
      <xdr:colOff>0</xdr:colOff>
      <xdr:row>80</xdr:row>
      <xdr:rowOff>133350</xdr:rowOff>
    </xdr:to>
    <xdr:graphicFrame macro="">
      <xdr:nvGraphicFramePr>
        <xdr:cNvPr id="17434"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76200</xdr:colOff>
      <xdr:row>81</xdr:row>
      <xdr:rowOff>76200</xdr:rowOff>
    </xdr:from>
    <xdr:to>
      <xdr:col>15</xdr:col>
      <xdr:colOff>504825</xdr:colOff>
      <xdr:row>83</xdr:row>
      <xdr:rowOff>85725</xdr:rowOff>
    </xdr:to>
    <xdr:sp macro="" textlink="">
      <xdr:nvSpPr>
        <xdr:cNvPr id="17412" name="Text Box 4"/>
        <xdr:cNvSpPr txBox="1">
          <a:spLocks noChangeArrowheads="1"/>
        </xdr:cNvSpPr>
      </xdr:nvSpPr>
      <xdr:spPr bwMode="auto">
        <a:xfrm>
          <a:off x="1123950" y="14220825"/>
          <a:ext cx="723900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900" b="1" i="0" u="none" strike="noStrike" baseline="0">
              <a:solidFill>
                <a:srgbClr val="FF0000"/>
              </a:solidFill>
              <a:latin typeface="Arial"/>
              <a:cs typeface="Arial"/>
            </a:rPr>
            <a:t>Achtung:</a:t>
          </a:r>
          <a:r>
            <a:rPr lang="de-AT" sz="900" b="0" i="0" u="none" strike="noStrike" baseline="0">
              <a:solidFill>
                <a:srgbClr val="FF0000"/>
              </a:solidFill>
              <a:latin typeface="Arial"/>
              <a:cs typeface="Arial"/>
            </a:rPr>
            <a:t> Die Berechnungen dürfen nur als Richtwerte dienen. Für exakte Werte sind immer! das letztgültige Aircraft Manual und der letzte aktuelle Wägebericht zu benutzen! Der Autor übernimmt keinerlei Haftung für die Richtigkeit und Aktualität der Online Berechnungen!!!!</a:t>
          </a:r>
          <a:endParaRPr lang="de-AT" sz="800" b="0" i="0" u="none" strike="noStrike" baseline="0">
            <a:solidFill>
              <a:srgbClr val="FF0000"/>
            </a:solidFill>
            <a:latin typeface="Arial"/>
            <a:cs typeface="Arial"/>
          </a:endParaRPr>
        </a:p>
        <a:p>
          <a:pPr algn="l" rtl="0">
            <a:defRPr sz="1000"/>
          </a:pPr>
          <a:endParaRPr lang="de-AT"/>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45"/>
  <sheetViews>
    <sheetView showZeros="0" tabSelected="1" zoomScale="90" zoomScaleNormal="90" workbookViewId="0">
      <selection activeCell="A30" sqref="A30:B31"/>
    </sheetView>
  </sheetViews>
  <sheetFormatPr baseColWidth="10" defaultRowHeight="12.75" x14ac:dyDescent="0.2"/>
  <cols>
    <col min="1" max="1" width="7.85546875" style="3" customWidth="1"/>
    <col min="2" max="2" width="7.85546875" style="1" customWidth="1"/>
    <col min="3" max="16" width="7.85546875" style="2" customWidth="1"/>
    <col min="17" max="20" width="8" style="1" bestFit="1" customWidth="1"/>
    <col min="21" max="16384" width="11.42578125" style="3"/>
  </cols>
  <sheetData>
    <row r="1" spans="1:20" ht="23.25" x14ac:dyDescent="0.2">
      <c r="A1" s="29" t="s">
        <v>40</v>
      </c>
    </row>
    <row r="2" spans="1:20" ht="23.25" x14ac:dyDescent="0.2">
      <c r="A2" s="29"/>
    </row>
    <row r="3" spans="1:20" ht="18" x14ac:dyDescent="0.2">
      <c r="A3" s="4" t="s">
        <v>4</v>
      </c>
      <c r="D3" s="3"/>
      <c r="E3" s="32" t="s">
        <v>5</v>
      </c>
      <c r="F3" s="32"/>
      <c r="G3" s="5">
        <v>0.72</v>
      </c>
      <c r="I3" s="32" t="s">
        <v>8</v>
      </c>
      <c r="J3" s="32"/>
      <c r="K3" s="6">
        <v>0.24</v>
      </c>
    </row>
    <row r="4" spans="1:20" x14ac:dyDescent="0.2">
      <c r="B4" s="7" t="s">
        <v>6</v>
      </c>
      <c r="C4" s="7">
        <v>10</v>
      </c>
      <c r="D4" s="7">
        <f>C4+15</f>
        <v>25</v>
      </c>
      <c r="E4" s="7">
        <f>D4+15</f>
        <v>40</v>
      </c>
      <c r="F4" s="7">
        <f>E4+15</f>
        <v>55</v>
      </c>
      <c r="G4" s="7">
        <f>F4+15</f>
        <v>70</v>
      </c>
      <c r="H4" s="7">
        <v>75</v>
      </c>
      <c r="I4" s="7"/>
      <c r="J4" s="7"/>
      <c r="K4" s="7"/>
      <c r="L4" s="7"/>
      <c r="M4" s="7"/>
      <c r="N4" s="7"/>
      <c r="O4" s="7"/>
      <c r="P4" s="8"/>
    </row>
    <row r="5" spans="1:20" x14ac:dyDescent="0.2">
      <c r="B5" s="7" t="s">
        <v>0</v>
      </c>
      <c r="C5" s="9">
        <f>C4*Gfuel</f>
        <v>7.1999999999999993</v>
      </c>
      <c r="D5" s="9">
        <f t="shared" ref="D5:O5" si="0">D4*Gfuel</f>
        <v>18</v>
      </c>
      <c r="E5" s="9">
        <f t="shared" si="0"/>
        <v>28.799999999999997</v>
      </c>
      <c r="F5" s="9">
        <f t="shared" si="0"/>
        <v>39.6</v>
      </c>
      <c r="G5" s="9">
        <f t="shared" si="0"/>
        <v>50.4</v>
      </c>
      <c r="H5" s="9">
        <f t="shared" si="0"/>
        <v>54</v>
      </c>
      <c r="I5" s="9">
        <f t="shared" si="0"/>
        <v>0</v>
      </c>
      <c r="J5" s="9">
        <f t="shared" si="0"/>
        <v>0</v>
      </c>
      <c r="K5" s="9">
        <f t="shared" si="0"/>
        <v>0</v>
      </c>
      <c r="L5" s="9">
        <f t="shared" si="0"/>
        <v>0</v>
      </c>
      <c r="M5" s="9">
        <f t="shared" si="0"/>
        <v>0</v>
      </c>
      <c r="N5" s="9">
        <f t="shared" si="0"/>
        <v>0</v>
      </c>
      <c r="O5" s="9">
        <f t="shared" si="0"/>
        <v>0</v>
      </c>
      <c r="P5" s="10"/>
    </row>
    <row r="6" spans="1:20" x14ac:dyDescent="0.2">
      <c r="B6" s="7" t="s">
        <v>1</v>
      </c>
      <c r="C6" s="11">
        <f>C5*hfuel</f>
        <v>1.7279999999999998</v>
      </c>
      <c r="D6" s="11">
        <f t="shared" ref="D6:O6" si="1">D5*hfuel</f>
        <v>4.32</v>
      </c>
      <c r="E6" s="11">
        <f t="shared" si="1"/>
        <v>6.911999999999999</v>
      </c>
      <c r="F6" s="11">
        <f t="shared" si="1"/>
        <v>9.5039999999999996</v>
      </c>
      <c r="G6" s="11">
        <f t="shared" si="1"/>
        <v>12.096</v>
      </c>
      <c r="H6" s="11">
        <f t="shared" si="1"/>
        <v>12.959999999999999</v>
      </c>
      <c r="I6" s="11">
        <f t="shared" si="1"/>
        <v>0</v>
      </c>
      <c r="J6" s="11">
        <f t="shared" si="1"/>
        <v>0</v>
      </c>
      <c r="K6" s="11">
        <f t="shared" si="1"/>
        <v>0</v>
      </c>
      <c r="L6" s="11">
        <f t="shared" si="1"/>
        <v>0</v>
      </c>
      <c r="M6" s="11">
        <f t="shared" si="1"/>
        <v>0</v>
      </c>
      <c r="N6" s="11">
        <f t="shared" si="1"/>
        <v>0</v>
      </c>
      <c r="O6" s="11">
        <f t="shared" si="1"/>
        <v>0</v>
      </c>
      <c r="P6" s="12"/>
    </row>
    <row r="7" spans="1:20" ht="18" x14ac:dyDescent="0.2">
      <c r="A7" s="4" t="s">
        <v>9</v>
      </c>
      <c r="D7" s="3"/>
      <c r="E7" s="36" t="s">
        <v>8</v>
      </c>
      <c r="F7" s="36"/>
      <c r="G7" s="6">
        <v>1.1000000000000001</v>
      </c>
      <c r="H7" s="3"/>
      <c r="J7" s="3"/>
      <c r="K7" s="3"/>
      <c r="L7" s="3"/>
      <c r="M7" s="3"/>
    </row>
    <row r="8" spans="1:20" x14ac:dyDescent="0.2">
      <c r="B8" s="7" t="s">
        <v>0</v>
      </c>
      <c r="C8" s="9">
        <v>5</v>
      </c>
      <c r="D8" s="9">
        <f>C8+5</f>
        <v>10</v>
      </c>
      <c r="E8" s="9"/>
      <c r="F8" s="9"/>
      <c r="G8" s="9"/>
      <c r="H8" s="9"/>
      <c r="I8" s="9"/>
      <c r="J8" s="9"/>
      <c r="K8" s="9"/>
      <c r="L8" s="9"/>
      <c r="M8" s="9"/>
      <c r="N8" s="9"/>
      <c r="O8" s="9"/>
      <c r="P8" s="9"/>
      <c r="Q8" s="13"/>
      <c r="R8" s="13"/>
      <c r="S8" s="13"/>
      <c r="T8" s="13"/>
    </row>
    <row r="9" spans="1:20" x14ac:dyDescent="0.2">
      <c r="B9" s="7" t="s">
        <v>1</v>
      </c>
      <c r="C9" s="11">
        <f>C8*hgepäck</f>
        <v>5.5</v>
      </c>
      <c r="D9" s="11">
        <f t="shared" ref="D9:L9" si="2">D8*hgepäck</f>
        <v>11</v>
      </c>
      <c r="E9" s="11">
        <f t="shared" si="2"/>
        <v>0</v>
      </c>
      <c r="F9" s="11">
        <f t="shared" si="2"/>
        <v>0</v>
      </c>
      <c r="G9" s="11">
        <f t="shared" si="2"/>
        <v>0</v>
      </c>
      <c r="H9" s="11">
        <f t="shared" si="2"/>
        <v>0</v>
      </c>
      <c r="I9" s="11">
        <f t="shared" si="2"/>
        <v>0</v>
      </c>
      <c r="J9" s="11">
        <f t="shared" si="2"/>
        <v>0</v>
      </c>
      <c r="K9" s="11">
        <f t="shared" si="2"/>
        <v>0</v>
      </c>
      <c r="L9" s="11">
        <f t="shared" si="2"/>
        <v>0</v>
      </c>
      <c r="M9" s="11">
        <f>M8*hgepäck</f>
        <v>0</v>
      </c>
      <c r="N9" s="11">
        <f>N8*hgepäck</f>
        <v>0</v>
      </c>
      <c r="O9" s="11">
        <f>O8*hgepäck</f>
        <v>0</v>
      </c>
      <c r="P9" s="11">
        <f>P8*hgepäck</f>
        <v>0</v>
      </c>
      <c r="Q9" s="14"/>
      <c r="R9" s="14"/>
      <c r="S9" s="14"/>
      <c r="T9" s="14"/>
    </row>
    <row r="10" spans="1:20" ht="18" x14ac:dyDescent="0.2">
      <c r="A10" s="25" t="s">
        <v>35</v>
      </c>
      <c r="E10" s="32" t="s">
        <v>8</v>
      </c>
      <c r="F10" s="32"/>
      <c r="G10" s="6">
        <v>0.72</v>
      </c>
    </row>
    <row r="11" spans="1:20" x14ac:dyDescent="0.2">
      <c r="B11" s="7" t="s">
        <v>0</v>
      </c>
      <c r="C11" s="15" t="s">
        <v>30</v>
      </c>
      <c r="D11" s="9">
        <f>C11+15</f>
        <v>15</v>
      </c>
      <c r="E11" s="9">
        <f t="shared" ref="E11:P11" si="3">D11+15</f>
        <v>30</v>
      </c>
      <c r="F11" s="9">
        <f t="shared" si="3"/>
        <v>45</v>
      </c>
      <c r="G11" s="9">
        <f t="shared" si="3"/>
        <v>60</v>
      </c>
      <c r="H11" s="9">
        <f t="shared" si="3"/>
        <v>75</v>
      </c>
      <c r="I11" s="9">
        <f t="shared" si="3"/>
        <v>90</v>
      </c>
      <c r="J11" s="9">
        <f t="shared" si="3"/>
        <v>105</v>
      </c>
      <c r="K11" s="9">
        <f t="shared" si="3"/>
        <v>120</v>
      </c>
      <c r="L11" s="9">
        <f t="shared" si="3"/>
        <v>135</v>
      </c>
      <c r="M11" s="9">
        <f t="shared" si="3"/>
        <v>150</v>
      </c>
      <c r="N11" s="9">
        <f t="shared" si="3"/>
        <v>165</v>
      </c>
      <c r="O11" s="9">
        <f t="shared" si="3"/>
        <v>180</v>
      </c>
      <c r="P11" s="9">
        <f t="shared" si="3"/>
        <v>195</v>
      </c>
      <c r="Q11" s="13"/>
      <c r="R11" s="13"/>
      <c r="S11" s="13"/>
      <c r="T11" s="13"/>
    </row>
    <row r="12" spans="1:20" x14ac:dyDescent="0.2">
      <c r="B12" s="7" t="s">
        <v>1</v>
      </c>
      <c r="C12" s="16" t="s">
        <v>31</v>
      </c>
      <c r="D12" s="11">
        <f t="shared" ref="D12:L12" si="4">D11*hbesatzung</f>
        <v>10.799999999999999</v>
      </c>
      <c r="E12" s="11">
        <f t="shared" si="4"/>
        <v>21.599999999999998</v>
      </c>
      <c r="F12" s="11">
        <f t="shared" si="4"/>
        <v>32.4</v>
      </c>
      <c r="G12" s="11">
        <f t="shared" si="4"/>
        <v>43.199999999999996</v>
      </c>
      <c r="H12" s="11">
        <f t="shared" si="4"/>
        <v>54</v>
      </c>
      <c r="I12" s="11">
        <f t="shared" si="4"/>
        <v>64.8</v>
      </c>
      <c r="J12" s="11">
        <f t="shared" si="4"/>
        <v>75.599999999999994</v>
      </c>
      <c r="K12" s="11">
        <f t="shared" si="4"/>
        <v>86.399999999999991</v>
      </c>
      <c r="L12" s="11">
        <f t="shared" si="4"/>
        <v>97.2</v>
      </c>
      <c r="M12" s="11">
        <f>M11*hbesatzung</f>
        <v>108</v>
      </c>
      <c r="N12" s="11">
        <f>N11*hbesatzung</f>
        <v>118.8</v>
      </c>
      <c r="O12" s="11">
        <f>O11*hbesatzung</f>
        <v>129.6</v>
      </c>
      <c r="P12" s="11">
        <f>P11*hbesatzung</f>
        <v>140.4</v>
      </c>
      <c r="Q12" s="14"/>
      <c r="R12" s="14"/>
      <c r="S12" s="14"/>
      <c r="T12" s="14"/>
    </row>
    <row r="14" spans="1:20" x14ac:dyDescent="0.2">
      <c r="A14" s="22"/>
      <c r="B14" s="8"/>
      <c r="C14" s="23"/>
      <c r="D14" s="10"/>
      <c r="E14" s="10"/>
      <c r="F14" s="10"/>
      <c r="G14" s="10"/>
      <c r="H14" s="10"/>
      <c r="I14" s="10"/>
      <c r="J14" s="10"/>
      <c r="K14" s="10"/>
      <c r="L14" s="10"/>
      <c r="M14" s="10"/>
      <c r="N14" s="10"/>
      <c r="O14" s="10"/>
      <c r="P14" s="10"/>
      <c r="Q14" s="13"/>
      <c r="R14" s="13"/>
      <c r="S14" s="13"/>
      <c r="T14" s="13"/>
    </row>
    <row r="15" spans="1:20" x14ac:dyDescent="0.2">
      <c r="A15" s="22"/>
      <c r="B15" s="8"/>
      <c r="C15" s="24"/>
      <c r="D15" s="12"/>
      <c r="E15" s="12"/>
      <c r="F15" s="12"/>
      <c r="G15" s="12"/>
      <c r="H15" s="12"/>
      <c r="I15" s="12"/>
      <c r="J15" s="12"/>
      <c r="K15" s="12"/>
      <c r="L15" s="12"/>
      <c r="M15" s="12"/>
      <c r="N15" s="12"/>
      <c r="O15" s="12"/>
      <c r="P15" s="12"/>
      <c r="Q15" s="14"/>
      <c r="R15" s="14"/>
      <c r="S15" s="14"/>
      <c r="T15" s="14"/>
    </row>
    <row r="17" spans="1:21" ht="18" x14ac:dyDescent="0.2">
      <c r="A17" s="4" t="s">
        <v>10</v>
      </c>
    </row>
    <row r="18" spans="1:21" ht="15" x14ac:dyDescent="0.2">
      <c r="A18" s="26" t="s">
        <v>41</v>
      </c>
    </row>
    <row r="20" spans="1:21" ht="18" x14ac:dyDescent="0.2">
      <c r="A20" s="4" t="s">
        <v>18</v>
      </c>
      <c r="C20" s="3"/>
      <c r="D20" s="3"/>
      <c r="E20" s="39" t="s">
        <v>39</v>
      </c>
      <c r="F20" s="40"/>
      <c r="G20" s="40"/>
      <c r="H20" s="40"/>
      <c r="I20" s="40"/>
      <c r="J20" s="40"/>
      <c r="K20" s="40"/>
      <c r="L20" s="40"/>
      <c r="M20" s="40"/>
      <c r="N20" s="40"/>
    </row>
    <row r="21" spans="1:21" ht="15" x14ac:dyDescent="0.2">
      <c r="A21" s="35" t="s">
        <v>13</v>
      </c>
      <c r="B21" s="35"/>
      <c r="C21" s="17" t="s">
        <v>14</v>
      </c>
      <c r="D21" s="35" t="s">
        <v>15</v>
      </c>
      <c r="E21" s="35"/>
      <c r="F21" s="17" t="s">
        <v>14</v>
      </c>
      <c r="G21" s="35" t="s">
        <v>16</v>
      </c>
      <c r="H21" s="35"/>
      <c r="I21" s="17" t="s">
        <v>14</v>
      </c>
      <c r="J21" s="35" t="s">
        <v>17</v>
      </c>
      <c r="K21" s="35"/>
      <c r="L21" s="17"/>
      <c r="M21" s="35"/>
      <c r="N21" s="35"/>
      <c r="O21" s="17" t="s">
        <v>12</v>
      </c>
      <c r="P21" s="35" t="s">
        <v>11</v>
      </c>
      <c r="Q21" s="35"/>
      <c r="R21" s="2"/>
      <c r="S21" s="35"/>
      <c r="T21" s="35"/>
    </row>
    <row r="22" spans="1:21" ht="15" x14ac:dyDescent="0.2">
      <c r="A22" s="17"/>
      <c r="B22" s="33" t="s">
        <v>33</v>
      </c>
      <c r="C22" s="34"/>
      <c r="D22" s="41">
        <v>35</v>
      </c>
      <c r="E22" s="42"/>
      <c r="F22" s="37"/>
      <c r="G22" s="38"/>
      <c r="J22" s="35"/>
      <c r="K22" s="35"/>
      <c r="L22" s="17"/>
      <c r="M22" s="35"/>
      <c r="N22" s="35"/>
      <c r="O22" s="17"/>
      <c r="P22" s="17"/>
      <c r="Q22" s="17"/>
      <c r="R22" s="2"/>
      <c r="S22" s="17"/>
      <c r="T22" s="17"/>
    </row>
    <row r="23" spans="1:21" ht="15" x14ac:dyDescent="0.2">
      <c r="A23" s="17"/>
      <c r="B23" s="33"/>
      <c r="C23" s="34"/>
      <c r="D23" s="43"/>
      <c r="E23" s="44"/>
      <c r="F23" s="38"/>
      <c r="G23" s="38"/>
      <c r="J23" s="17"/>
      <c r="K23" s="17"/>
      <c r="L23" s="17"/>
      <c r="M23" s="17"/>
      <c r="N23" s="17"/>
      <c r="O23" s="17"/>
      <c r="P23" s="17"/>
      <c r="Q23" s="17"/>
      <c r="R23" s="2"/>
      <c r="S23" s="17"/>
      <c r="T23" s="17"/>
    </row>
    <row r="24" spans="1:21" ht="12.75" customHeight="1" x14ac:dyDescent="0.2">
      <c r="A24" s="46">
        <v>342.2</v>
      </c>
      <c r="B24" s="47"/>
      <c r="C24" s="56" t="s">
        <v>14</v>
      </c>
      <c r="D24" s="80">
        <f>D22*Gfuel</f>
        <v>25.2</v>
      </c>
      <c r="E24" s="81"/>
      <c r="F24" s="56" t="s">
        <v>14</v>
      </c>
      <c r="G24" s="63">
        <v>3</v>
      </c>
      <c r="H24" s="64"/>
      <c r="I24" s="56" t="s">
        <v>14</v>
      </c>
      <c r="J24" s="63">
        <v>74</v>
      </c>
      <c r="K24" s="64"/>
      <c r="L24" s="56"/>
      <c r="M24" s="90">
        <v>0</v>
      </c>
      <c r="N24" s="90"/>
      <c r="O24" s="50" t="s">
        <v>12</v>
      </c>
      <c r="P24" s="46">
        <f>A24+D24+G24+J24</f>
        <v>444.4</v>
      </c>
      <c r="Q24" s="47"/>
      <c r="R24" s="3"/>
      <c r="S24" s="3"/>
      <c r="T24" s="3"/>
      <c r="U24" s="3" t="s">
        <v>38</v>
      </c>
    </row>
    <row r="25" spans="1:21" ht="12.75" customHeight="1" x14ac:dyDescent="0.2">
      <c r="A25" s="48"/>
      <c r="B25" s="49"/>
      <c r="C25" s="56"/>
      <c r="D25" s="82"/>
      <c r="E25" s="83"/>
      <c r="F25" s="56"/>
      <c r="G25" s="65"/>
      <c r="H25" s="66"/>
      <c r="I25" s="56"/>
      <c r="J25" s="65"/>
      <c r="K25" s="66"/>
      <c r="L25" s="56"/>
      <c r="M25" s="91"/>
      <c r="N25" s="91"/>
      <c r="O25" s="50"/>
      <c r="P25" s="48"/>
      <c r="Q25" s="49"/>
      <c r="R25" s="3"/>
      <c r="S25" s="3"/>
      <c r="T25" s="3"/>
    </row>
    <row r="26" spans="1:21" x14ac:dyDescent="0.2">
      <c r="M26" s="92" t="s">
        <v>32</v>
      </c>
      <c r="N26" s="93"/>
      <c r="O26" s="45" t="s">
        <v>27</v>
      </c>
      <c r="P26" s="46">
        <v>472.5</v>
      </c>
      <c r="Q26" s="47"/>
    </row>
    <row r="27" spans="1:21" x14ac:dyDescent="0.2">
      <c r="M27" s="94"/>
      <c r="N27" s="95"/>
      <c r="O27" s="45"/>
      <c r="P27" s="48"/>
      <c r="Q27" s="49"/>
    </row>
    <row r="28" spans="1:21" ht="18" x14ac:dyDescent="0.2">
      <c r="A28" s="4" t="s">
        <v>19</v>
      </c>
      <c r="C28" s="3"/>
      <c r="D28" s="3"/>
      <c r="E28" s="62"/>
      <c r="F28" s="62"/>
      <c r="G28" s="62"/>
      <c r="H28" s="62"/>
      <c r="I28" s="62"/>
      <c r="J28" s="62"/>
      <c r="K28" s="62"/>
      <c r="L28" s="62"/>
      <c r="M28" s="62"/>
      <c r="N28" s="62"/>
    </row>
    <row r="29" spans="1:21" ht="15" x14ac:dyDescent="0.2">
      <c r="A29" s="35" t="s">
        <v>21</v>
      </c>
      <c r="B29" s="35"/>
      <c r="C29" s="17" t="s">
        <v>14</v>
      </c>
      <c r="D29" s="35" t="s">
        <v>22</v>
      </c>
      <c r="E29" s="35"/>
      <c r="F29" s="17" t="s">
        <v>14</v>
      </c>
      <c r="G29" s="35" t="s">
        <v>23</v>
      </c>
      <c r="H29" s="35"/>
      <c r="I29" s="17" t="s">
        <v>14</v>
      </c>
      <c r="J29" s="35" t="s">
        <v>24</v>
      </c>
      <c r="K29" s="35"/>
      <c r="L29" s="17"/>
      <c r="M29" s="35"/>
      <c r="N29" s="35"/>
      <c r="O29" s="17" t="s">
        <v>12</v>
      </c>
      <c r="P29" s="79" t="s">
        <v>20</v>
      </c>
      <c r="Q29" s="79"/>
    </row>
    <row r="30" spans="1:21" ht="12.75" customHeight="1" x14ac:dyDescent="0.2">
      <c r="A30" s="57">
        <v>79.411600000000007</v>
      </c>
      <c r="B30" s="58"/>
      <c r="C30" s="61" t="s">
        <v>14</v>
      </c>
      <c r="D30" s="57">
        <f>D24*hfuel</f>
        <v>6.048</v>
      </c>
      <c r="E30" s="58"/>
      <c r="F30" s="56" t="s">
        <v>14</v>
      </c>
      <c r="G30" s="57">
        <f>G24*hgepäck</f>
        <v>3.3000000000000003</v>
      </c>
      <c r="H30" s="58"/>
      <c r="I30" s="56" t="s">
        <v>14</v>
      </c>
      <c r="J30" s="57">
        <f>J24*hbesatzung</f>
        <v>53.28</v>
      </c>
      <c r="K30" s="58"/>
      <c r="L30" s="56"/>
      <c r="M30" s="99"/>
      <c r="N30" s="99"/>
      <c r="O30" s="98" t="s">
        <v>12</v>
      </c>
      <c r="P30" s="88">
        <f>A30+D30+G30+J30</f>
        <v>142.03960000000001</v>
      </c>
      <c r="Q30" s="76"/>
    </row>
    <row r="31" spans="1:21" ht="12.75" customHeight="1" x14ac:dyDescent="0.2">
      <c r="A31" s="59"/>
      <c r="B31" s="60"/>
      <c r="C31" s="61"/>
      <c r="D31" s="59"/>
      <c r="E31" s="60"/>
      <c r="F31" s="56"/>
      <c r="G31" s="59"/>
      <c r="H31" s="60"/>
      <c r="I31" s="56"/>
      <c r="J31" s="59"/>
      <c r="K31" s="60"/>
      <c r="L31" s="56"/>
      <c r="M31" s="99"/>
      <c r="N31" s="99"/>
      <c r="O31" s="98"/>
      <c r="P31" s="89"/>
      <c r="Q31" s="78"/>
    </row>
    <row r="32" spans="1:21" ht="13.5" thickBot="1" x14ac:dyDescent="0.25"/>
    <row r="33" spans="1:17" ht="19.5" thickTop="1" thickBot="1" x14ac:dyDescent="0.25">
      <c r="A33" s="4" t="s">
        <v>25</v>
      </c>
      <c r="C33" s="3"/>
      <c r="D33" s="3"/>
      <c r="E33" s="62"/>
      <c r="F33" s="62"/>
      <c r="G33" s="62"/>
      <c r="H33" s="62"/>
      <c r="I33" s="62"/>
      <c r="J33" s="62"/>
      <c r="K33" s="62"/>
      <c r="L33" s="62"/>
      <c r="M33" s="62"/>
      <c r="N33" s="62"/>
      <c r="P33" s="96" t="s">
        <v>36</v>
      </c>
      <c r="Q33" s="97"/>
    </row>
    <row r="34" spans="1:17" ht="17.25" thickTop="1" thickBot="1" x14ac:dyDescent="0.25">
      <c r="P34" s="84">
        <f>SUM(A24,G24,J24)</f>
        <v>419.2</v>
      </c>
      <c r="Q34" s="85"/>
    </row>
    <row r="35" spans="1:17" ht="15" customHeight="1" thickTop="1" thickBot="1" x14ac:dyDescent="0.25">
      <c r="A35" s="51">
        <v>0.314</v>
      </c>
      <c r="B35" s="52"/>
      <c r="C35" s="55" t="s">
        <v>27</v>
      </c>
      <c r="D35" s="50" t="s">
        <v>26</v>
      </c>
      <c r="E35" s="50"/>
      <c r="F35" s="35" t="s">
        <v>12</v>
      </c>
      <c r="G35" s="79" t="s">
        <v>20</v>
      </c>
      <c r="H35" s="79"/>
      <c r="I35" s="50" t="s">
        <v>12</v>
      </c>
      <c r="J35" s="51">
        <f>P30/P24</f>
        <v>0.31962106210621066</v>
      </c>
      <c r="K35" s="52"/>
      <c r="L35" s="45" t="s">
        <v>27</v>
      </c>
      <c r="M35" s="51">
        <v>0.4325</v>
      </c>
      <c r="N35" s="52"/>
      <c r="P35" s="27" t="s">
        <v>37</v>
      </c>
      <c r="Q35" s="28"/>
    </row>
    <row r="36" spans="1:17" ht="15" customHeight="1" thickTop="1" thickBot="1" x14ac:dyDescent="0.25">
      <c r="A36" s="53"/>
      <c r="B36" s="54"/>
      <c r="C36" s="55"/>
      <c r="D36" s="50"/>
      <c r="E36" s="50"/>
      <c r="F36" s="35"/>
      <c r="G36" s="50" t="s">
        <v>11</v>
      </c>
      <c r="H36" s="50"/>
      <c r="I36" s="50"/>
      <c r="J36" s="53"/>
      <c r="K36" s="54"/>
      <c r="L36" s="45"/>
      <c r="M36" s="53"/>
      <c r="N36" s="54"/>
      <c r="P36" s="86">
        <f>SUM(A30,G30,J30)</f>
        <v>135.99160000000001</v>
      </c>
      <c r="Q36" s="87"/>
    </row>
    <row r="37" spans="1:17" ht="13.5" thickTop="1" x14ac:dyDescent="0.2"/>
    <row r="40" spans="1:17" ht="12.75" customHeight="1" x14ac:dyDescent="0.2">
      <c r="L40" s="67" t="s">
        <v>29</v>
      </c>
      <c r="M40" s="68"/>
      <c r="N40" s="75">
        <f>P24</f>
        <v>444.4</v>
      </c>
      <c r="O40" s="76"/>
    </row>
    <row r="41" spans="1:17" ht="12.75" customHeight="1" x14ac:dyDescent="0.2">
      <c r="L41" s="69"/>
      <c r="M41" s="70"/>
      <c r="N41" s="77"/>
      <c r="O41" s="78"/>
    </row>
    <row r="42" spans="1:17" x14ac:dyDescent="0.2">
      <c r="L42" s="67" t="s">
        <v>28</v>
      </c>
      <c r="M42" s="68"/>
      <c r="N42" s="75">
        <f>P30</f>
        <v>142.03960000000001</v>
      </c>
      <c r="O42" s="76"/>
    </row>
    <row r="43" spans="1:17" x14ac:dyDescent="0.2">
      <c r="L43" s="69"/>
      <c r="M43" s="70"/>
      <c r="N43" s="77"/>
      <c r="O43" s="78"/>
    </row>
    <row r="44" spans="1:17" x14ac:dyDescent="0.2">
      <c r="L44" s="67" t="s">
        <v>7</v>
      </c>
      <c r="M44" s="68"/>
      <c r="N44" s="71">
        <f>J35</f>
        <v>0.31962106210621066</v>
      </c>
      <c r="O44" s="72"/>
    </row>
    <row r="45" spans="1:17" x14ac:dyDescent="0.2">
      <c r="L45" s="69"/>
      <c r="M45" s="70"/>
      <c r="N45" s="73"/>
      <c r="O45" s="74"/>
    </row>
  </sheetData>
  <sheetProtection password="C66F" sheet="1" objects="1" scenarios="1"/>
  <mergeCells count="69">
    <mergeCell ref="I30:I31"/>
    <mergeCell ref="M35:N36"/>
    <mergeCell ref="L35:L36"/>
    <mergeCell ref="J24:K25"/>
    <mergeCell ref="P34:Q34"/>
    <mergeCell ref="P36:Q36"/>
    <mergeCell ref="P30:Q31"/>
    <mergeCell ref="M24:N25"/>
    <mergeCell ref="M26:N27"/>
    <mergeCell ref="P33:Q33"/>
    <mergeCell ref="P29:Q29"/>
    <mergeCell ref="O30:O31"/>
    <mergeCell ref="M30:N31"/>
    <mergeCell ref="F35:F36"/>
    <mergeCell ref="L44:M45"/>
    <mergeCell ref="N44:O45"/>
    <mergeCell ref="N42:O43"/>
    <mergeCell ref="L42:M43"/>
    <mergeCell ref="L40:M41"/>
    <mergeCell ref="N40:O41"/>
    <mergeCell ref="I35:I36"/>
    <mergeCell ref="J35:K36"/>
    <mergeCell ref="G36:H36"/>
    <mergeCell ref="G35:H35"/>
    <mergeCell ref="J30:K31"/>
    <mergeCell ref="E33:N33"/>
    <mergeCell ref="G30:H31"/>
    <mergeCell ref="L24:L25"/>
    <mergeCell ref="E28:N28"/>
    <mergeCell ref="D29:E29"/>
    <mergeCell ref="G29:H29"/>
    <mergeCell ref="F24:F25"/>
    <mergeCell ref="J29:K29"/>
    <mergeCell ref="D30:E31"/>
    <mergeCell ref="F30:F31"/>
    <mergeCell ref="G24:H25"/>
    <mergeCell ref="I24:I25"/>
    <mergeCell ref="M29:N29"/>
    <mergeCell ref="D24:E25"/>
    <mergeCell ref="L30:L31"/>
    <mergeCell ref="D35:E36"/>
    <mergeCell ref="A35:B36"/>
    <mergeCell ref="C35:C36"/>
    <mergeCell ref="A24:B25"/>
    <mergeCell ref="A29:B29"/>
    <mergeCell ref="C24:C25"/>
    <mergeCell ref="A30:B31"/>
    <mergeCell ref="C30:C31"/>
    <mergeCell ref="S21:T21"/>
    <mergeCell ref="O26:O27"/>
    <mergeCell ref="P26:Q27"/>
    <mergeCell ref="P21:Q21"/>
    <mergeCell ref="P24:Q25"/>
    <mergeCell ref="O24:O25"/>
    <mergeCell ref="E10:F10"/>
    <mergeCell ref="B22:C23"/>
    <mergeCell ref="I3:J3"/>
    <mergeCell ref="E3:F3"/>
    <mergeCell ref="D21:E21"/>
    <mergeCell ref="G21:H21"/>
    <mergeCell ref="E7:F7"/>
    <mergeCell ref="J22:K22"/>
    <mergeCell ref="F22:G23"/>
    <mergeCell ref="J21:K21"/>
    <mergeCell ref="E20:N20"/>
    <mergeCell ref="M21:N21"/>
    <mergeCell ref="M22:N22"/>
    <mergeCell ref="D22:E23"/>
    <mergeCell ref="A21:B21"/>
  </mergeCells>
  <phoneticPr fontId="0" type="noConversion"/>
  <conditionalFormatting sqref="J35:K36">
    <cfRule type="cellIs" dxfId="1" priority="1" stopIfTrue="1" operator="notBetween">
      <formula>$A$35</formula>
      <formula>$M$35</formula>
    </cfRule>
  </conditionalFormatting>
  <conditionalFormatting sqref="P24:Q25">
    <cfRule type="cellIs" dxfId="0" priority="2" stopIfTrue="1" operator="greaterThan">
      <formula>$P$26</formula>
    </cfRule>
  </conditionalFormatting>
  <pageMargins left="0.59055118110236227" right="0.59055118110236227" top="0.39370078740157483" bottom="0.39370078740157483" header="0.51181102362204722" footer="0.39"/>
  <pageSetup paperSize="9" scale="6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workbookViewId="0">
      <selection activeCell="D10" sqref="D9:D10"/>
    </sheetView>
  </sheetViews>
  <sheetFormatPr baseColWidth="10" defaultRowHeight="12.75" x14ac:dyDescent="0.2"/>
  <cols>
    <col min="1" max="1" width="7.85546875" style="18" customWidth="1"/>
    <col min="2" max="16384" width="11.42578125" style="18"/>
  </cols>
  <sheetData>
    <row r="1" spans="2:4" x14ac:dyDescent="0.2">
      <c r="B1" s="100" t="s">
        <v>2</v>
      </c>
      <c r="C1" s="100"/>
    </row>
    <row r="2" spans="2:4" x14ac:dyDescent="0.2">
      <c r="B2" s="19" t="s">
        <v>0</v>
      </c>
      <c r="C2" s="19" t="s">
        <v>1</v>
      </c>
    </row>
    <row r="3" spans="2:4" x14ac:dyDescent="0.2">
      <c r="B3" s="20">
        <v>290</v>
      </c>
      <c r="C3" s="30">
        <f>SUM(B3*D3)</f>
        <v>91.06</v>
      </c>
      <c r="D3" s="31">
        <v>0.314</v>
      </c>
    </row>
    <row r="4" spans="2:4" x14ac:dyDescent="0.2">
      <c r="B4" s="20">
        <v>472.5</v>
      </c>
      <c r="C4" s="30">
        <f>SUM(B4*D4)</f>
        <v>148.36500000000001</v>
      </c>
      <c r="D4" s="31">
        <v>0.314</v>
      </c>
    </row>
    <row r="5" spans="2:4" x14ac:dyDescent="0.2">
      <c r="B5" s="20"/>
      <c r="C5" s="21"/>
    </row>
    <row r="6" spans="2:4" x14ac:dyDescent="0.2">
      <c r="B6" s="20"/>
    </row>
    <row r="7" spans="2:4" x14ac:dyDescent="0.2">
      <c r="B7" s="20"/>
      <c r="C7" s="21"/>
    </row>
    <row r="8" spans="2:4" x14ac:dyDescent="0.2">
      <c r="B8" s="100" t="s">
        <v>3</v>
      </c>
      <c r="C8" s="100"/>
    </row>
    <row r="9" spans="2:4" x14ac:dyDescent="0.2">
      <c r="B9" s="20">
        <v>472.5</v>
      </c>
      <c r="C9" s="30">
        <f>SUM(B9*D9)</f>
        <v>204.35624999999999</v>
      </c>
      <c r="D9" s="31">
        <v>0.4325</v>
      </c>
    </row>
    <row r="10" spans="2:4" x14ac:dyDescent="0.2">
      <c r="B10" s="20">
        <v>290</v>
      </c>
      <c r="C10" s="30">
        <f>SUM(B10*D10)</f>
        <v>125.425</v>
      </c>
      <c r="D10" s="31">
        <v>0.4325</v>
      </c>
    </row>
    <row r="11" spans="2:4" x14ac:dyDescent="0.2">
      <c r="B11" s="20"/>
      <c r="C11" s="21"/>
    </row>
    <row r="12" spans="2:4" x14ac:dyDescent="0.2">
      <c r="B12" s="20"/>
    </row>
    <row r="13" spans="2:4" x14ac:dyDescent="0.2">
      <c r="B13" s="100" t="s">
        <v>34</v>
      </c>
      <c r="C13" s="100"/>
    </row>
    <row r="14" spans="2:4" x14ac:dyDescent="0.2">
      <c r="B14" s="20">
        <v>472.5</v>
      </c>
      <c r="C14" s="30">
        <f>SUM(B14*D14)</f>
        <v>148.36500000000001</v>
      </c>
      <c r="D14" s="31">
        <v>0.314</v>
      </c>
    </row>
    <row r="15" spans="2:4" x14ac:dyDescent="0.2">
      <c r="B15" s="20">
        <v>472.5</v>
      </c>
      <c r="C15" s="30">
        <f>SUM(B15*D15)</f>
        <v>204.35624999999999</v>
      </c>
      <c r="D15" s="31">
        <v>0.4325</v>
      </c>
    </row>
    <row r="16" spans="2:4" x14ac:dyDescent="0.2">
      <c r="B16" s="20"/>
    </row>
    <row r="17" spans="2:2" x14ac:dyDescent="0.2">
      <c r="B17" s="20"/>
    </row>
    <row r="18" spans="2:2" x14ac:dyDescent="0.2">
      <c r="B18" s="20"/>
    </row>
    <row r="19" spans="2:2" x14ac:dyDescent="0.2">
      <c r="B19" s="20"/>
    </row>
    <row r="20" spans="2:2" x14ac:dyDescent="0.2">
      <c r="B20" s="20"/>
    </row>
    <row r="21" spans="2:2" x14ac:dyDescent="0.2">
      <c r="B21" s="20"/>
    </row>
    <row r="22" spans="2:2" x14ac:dyDescent="0.2">
      <c r="B22" s="20"/>
    </row>
    <row r="23" spans="2:2" x14ac:dyDescent="0.2">
      <c r="B23" s="20"/>
    </row>
    <row r="24" spans="2:2" x14ac:dyDescent="0.2">
      <c r="B24" s="20"/>
    </row>
    <row r="25" spans="2:2" x14ac:dyDescent="0.2">
      <c r="B25" s="20"/>
    </row>
    <row r="26" spans="2:2" x14ac:dyDescent="0.2">
      <c r="B26" s="20"/>
    </row>
  </sheetData>
  <mergeCells count="3">
    <mergeCell ref="B1:C1"/>
    <mergeCell ref="B8:C8"/>
    <mergeCell ref="B13:C13"/>
  </mergeCells>
  <phoneticPr fontId="0" type="noConversion"/>
  <pageMargins left="0.59055118110236227" right="0.59055118110236227" top="0.59055118110236227" bottom="0.59055118110236227" header="0.51181102362204722" footer="0.51181102362204722"/>
  <pageSetup paperSize="9" orientation="portrait" r:id="rId1"/>
  <headerFooter alignWithMargins="0">
    <oddFooter>&amp;L&amp;8Markus Ley,
D-NY/S-V1&amp;C&amp;8&amp;F,&amp;A
Seite &amp;P von &amp;N&amp;R&amp;8Issue Date: &amp;D
Date of Revision: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5</vt:i4>
      </vt:variant>
    </vt:vector>
  </HeadingPairs>
  <TitlesOfParts>
    <vt:vector size="7" baseType="lpstr">
      <vt:lpstr>Eingabeversion</vt:lpstr>
      <vt:lpstr>Daten für Beladungsdiagramm</vt:lpstr>
      <vt:lpstr>Eingabeversion!Druckbereich</vt:lpstr>
      <vt:lpstr>Gfuel</vt:lpstr>
      <vt:lpstr>hbesatzung</vt:lpstr>
      <vt:lpstr>hfuel</vt:lpstr>
      <vt:lpstr>hgepäck</vt:lpstr>
    </vt:vector>
  </TitlesOfParts>
  <Company>Ford Werke 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mley2</dc:creator>
  <cp:lastModifiedBy>Customer</cp:lastModifiedBy>
  <cp:lastPrinted>2011-05-15T18:07:06Z</cp:lastPrinted>
  <dcterms:created xsi:type="dcterms:W3CDTF">1998-11-27T14:10:18Z</dcterms:created>
  <dcterms:modified xsi:type="dcterms:W3CDTF">2018-08-20T12:35:08Z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1867418869</vt:i4>
  </property>
  <property fmtid="{D5CDD505-2E9C-101B-9397-08002B2CF9AE}" pid="3" name="_EmailSubject">
    <vt:lpwstr>Flugvorbereitungsprogramm  D-EVSC</vt:lpwstr>
  </property>
  <property fmtid="{D5CDD505-2E9C-101B-9397-08002B2CF9AE}" pid="4" name="_AuthorEmail">
    <vt:lpwstr>mley2@ford.com</vt:lpwstr>
  </property>
  <property fmtid="{D5CDD505-2E9C-101B-9397-08002B2CF9AE}" pid="5" name="_AuthorEmailDisplayName">
    <vt:lpwstr>Ley, Markus (M.)</vt:lpwstr>
  </property>
  <property fmtid="{D5CDD505-2E9C-101B-9397-08002B2CF9AE}" pid="6" name="_NewReviewCycle">
    <vt:lpwstr/>
  </property>
  <property fmtid="{D5CDD505-2E9C-101B-9397-08002B2CF9AE}" pid="7" name="_PreviousAdHocReviewCycleID">
    <vt:i4>677481506</vt:i4>
  </property>
  <property fmtid="{D5CDD505-2E9C-101B-9397-08002B2CF9AE}" pid="8" name="_ReviewingToolsShownOnce">
    <vt:lpwstr/>
  </property>
</Properties>
</file>